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1" activeTab="1"/>
  </bookViews>
  <sheets>
    <sheet name="Catégorie A" sheetId="1" r:id="rId1"/>
    <sheet name="Catégorie B" sheetId="2" r:id="rId2"/>
    <sheet name="Catégorie C" sheetId="3" r:id="rId3"/>
  </sheets>
  <definedNames>
    <definedName name="_xlnm.Print_Area" localSheetId="0">'Catégorie A'!$A$5:$G$29</definedName>
  </definedNames>
  <calcPr fullCalcOnLoad="1"/>
</workbook>
</file>

<file path=xl/sharedStrings.xml><?xml version="1.0" encoding="utf-8"?>
<sst xmlns="http://schemas.openxmlformats.org/spreadsheetml/2006/main" count="238" uniqueCount="79">
  <si>
    <t>Simulation de paie et de classement – titularisation des agents non titulaires du MCC</t>
  </si>
  <si>
    <t>1 – Accès aux corps de catégorie A</t>
  </si>
  <si>
    <t>2 - Reprise d'ancienneté</t>
  </si>
  <si>
    <t>Années</t>
  </si>
  <si>
    <t>Mois</t>
  </si>
  <si>
    <t>Jours</t>
  </si>
  <si>
    <t>Total jours</t>
  </si>
  <si>
    <t>Calcul reprise</t>
  </si>
  <si>
    <t>Catégorie A</t>
  </si>
  <si>
    <t>Catégorie B</t>
  </si>
  <si>
    <t>Catégorie C</t>
  </si>
  <si>
    <t xml:space="preserve">Nombre de mois repris : </t>
  </si>
  <si>
    <t xml:space="preserve">Nombre d'années reprises : </t>
  </si>
  <si>
    <t>Condition actuelle</t>
  </si>
  <si>
    <t>3 – Situation actuelle</t>
  </si>
  <si>
    <r>
      <t>Salaire brut mensuel</t>
    </r>
    <r>
      <rPr>
        <sz val="8"/>
        <rFont val="Arial"/>
        <family val="2"/>
      </rPr>
      <t xml:space="preserve"> (primes éventuelles incluses, sans supplément familial de traitement ni indemnité de résidence) </t>
    </r>
  </si>
  <si>
    <t>Quelle que soit votre quotité de travail actuelle.</t>
  </si>
  <si>
    <t>Type d'affectation</t>
  </si>
  <si>
    <t>Service déconcentré et EP</t>
  </si>
  <si>
    <t>4 – Estimation de classement</t>
  </si>
  <si>
    <t>Corps de titularisation</t>
  </si>
  <si>
    <t>Attachés d'administration</t>
  </si>
  <si>
    <t xml:space="preserve">Echelon </t>
  </si>
  <si>
    <t>IM (indice majoré)</t>
  </si>
  <si>
    <t>Traitement brut indiciaire annuel</t>
  </si>
  <si>
    <t>Primes</t>
  </si>
  <si>
    <t>Rémunération brute annuelle</t>
  </si>
  <si>
    <t>Traitement brut indiciaire mensuel</t>
  </si>
  <si>
    <t>Garantie de rémunération</t>
  </si>
  <si>
    <t>du salaire brut actuel s'il est supérieur au traitement indiciaire du corps d'accueil après classement</t>
  </si>
  <si>
    <t>Rémunération garantie</t>
  </si>
  <si>
    <t xml:space="preserve">Rémunération brute garantie </t>
  </si>
  <si>
    <r>
      <t>ATTENTION</t>
    </r>
    <r>
      <rPr>
        <sz val="10"/>
        <rFont val="Arial"/>
        <family val="2"/>
      </rPr>
      <t> : le montant exprimé correspond à un temps plein.</t>
    </r>
  </si>
  <si>
    <t>Rémunération brute avec primes</t>
  </si>
  <si>
    <t>calculée sur la base d'une moyenne du montant annuel des primes versées en 2011</t>
  </si>
  <si>
    <t xml:space="preserve">Valeur du point d'indice </t>
  </si>
  <si>
    <t>Administration centrale</t>
  </si>
  <si>
    <t>Liste des corps</t>
  </si>
  <si>
    <t>Chargé d'études documentaires</t>
  </si>
  <si>
    <t>ICCEAC</t>
  </si>
  <si>
    <t>Ingénieurs d'études</t>
  </si>
  <si>
    <t>Ingénieurs des services culturels et du patrimoine</t>
  </si>
  <si>
    <t>Maîtres-assistants des écoles d'architecture</t>
  </si>
  <si>
    <t>Professeurs des écoles nationales supérieurs d'arts</t>
  </si>
  <si>
    <t>Chefs de travaux d'art</t>
  </si>
  <si>
    <t>Durée de l'échelon</t>
  </si>
  <si>
    <t>Durée cumulée</t>
  </si>
  <si>
    <t>Durée cumulée en jours</t>
  </si>
  <si>
    <t>Échelon</t>
  </si>
  <si>
    <t>Indice</t>
  </si>
  <si>
    <t>Ingénieurs de recherche</t>
  </si>
  <si>
    <t>Pas de donnée, pas de concours d'après stephen</t>
  </si>
  <si>
    <t>1 – Accès aux corps de catégorie B</t>
  </si>
  <si>
    <t xml:space="preserve"> 3 - Situation actuelle</t>
  </si>
  <si>
    <t>Salaire brut mensuel</t>
  </si>
  <si>
    <t>Conditions de reclassement</t>
  </si>
  <si>
    <t>Secrétaires administratifs</t>
  </si>
  <si>
    <t>Moyenne du montant annuel des primes versées en 2011</t>
  </si>
  <si>
    <t>traitement brut indiciaire mensuel</t>
  </si>
  <si>
    <t>% du salaire brut actuel s'il est supérieur au traitement indiciaire du corps d'accueil après classement</t>
  </si>
  <si>
    <t>Secrétaires de documentation</t>
  </si>
  <si>
    <t>Technicien d'art</t>
  </si>
  <si>
    <t>Montant primes moyennes a renseigner</t>
  </si>
  <si>
    <t>Techniciens des services culturels et des bâtiments de France</t>
  </si>
  <si>
    <t>Technicien de recherche</t>
  </si>
  <si>
    <t>Techniciens des services culturels et des batiments de France</t>
  </si>
  <si>
    <t>1 - Accès aux corps de catégorie C</t>
  </si>
  <si>
    <t>Quelle que soit votre quotité de travail actuelle</t>
  </si>
  <si>
    <t>4 - Estimation de classement</t>
  </si>
  <si>
    <t>Adjoints Techniques</t>
  </si>
  <si>
    <t>Traitement brut indiciaire</t>
  </si>
  <si>
    <t xml:space="preserve">Primes </t>
  </si>
  <si>
    <t>Rémunération calculée</t>
  </si>
  <si>
    <t>Rémunération avec primes</t>
  </si>
  <si>
    <t>Calculée sur la base d'une moyenne du montant annuel des primes versées en 2011</t>
  </si>
  <si>
    <t>Adjoints Administratifs</t>
  </si>
  <si>
    <t>Adjoints techniques d'accueil, de surveillance et de magasinage</t>
  </si>
  <si>
    <t>ADAD</t>
  </si>
  <si>
    <t xml:space="preserve">Ajoints Techniques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</si>
</sst>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#\ ?/?"/>
    <numFmt numFmtId="166" formatCode="0.0"/>
    <numFmt numFmtId="167" formatCode="#,##0&quot; €&quot;"/>
  </numFmts>
  <fonts count="8">
    <font>
      <sz val="10"/>
      <name val="Arial"/>
      <family val="2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 vertical="center"/>
      <protection/>
    </xf>
    <xf numFmtId="166" fontId="4" fillId="3" borderId="8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" vertical="center"/>
      <protection/>
    </xf>
    <xf numFmtId="0" fontId="0" fillId="5" borderId="0" xfId="0" applyFill="1" applyAlignment="1" applyProtection="1">
      <alignment/>
      <protection/>
    </xf>
    <xf numFmtId="0" fontId="4" fillId="5" borderId="0" xfId="0" applyFont="1" applyFill="1" applyAlignment="1" applyProtection="1">
      <alignment horizontal="right" vertical="center"/>
      <protection/>
    </xf>
    <xf numFmtId="0" fontId="4" fillId="5" borderId="0" xfId="0" applyFont="1" applyFill="1" applyAlignment="1" applyProtection="1">
      <alignment/>
      <protection/>
    </xf>
    <xf numFmtId="0" fontId="4" fillId="5" borderId="8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0" fillId="7" borderId="9" xfId="0" applyFont="1" applyFill="1" applyBorder="1" applyAlignment="1" applyProtection="1">
      <alignment wrapText="1" shrinkToFit="1"/>
      <protection/>
    </xf>
    <xf numFmtId="167" fontId="0" fillId="0" borderId="4" xfId="0" applyNumberFormat="1" applyFill="1" applyBorder="1" applyAlignment="1" applyProtection="1">
      <alignment/>
      <protection locked="0"/>
    </xf>
    <xf numFmtId="0" fontId="0" fillId="7" borderId="0" xfId="0" applyFont="1" applyFill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0" fillId="7" borderId="11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right"/>
      <protection locked="0"/>
    </xf>
    <xf numFmtId="0" fontId="0" fillId="7" borderId="12" xfId="0" applyFill="1" applyBorder="1" applyAlignment="1" applyProtection="1">
      <alignment/>
      <protection/>
    </xf>
    <xf numFmtId="0" fontId="0" fillId="7" borderId="13" xfId="0" applyFill="1" applyBorder="1" applyAlignment="1" applyProtection="1">
      <alignment/>
      <protection/>
    </xf>
    <xf numFmtId="0" fontId="0" fillId="8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8" borderId="0" xfId="0" applyFill="1" applyAlignment="1" applyProtection="1">
      <alignment/>
      <protection/>
    </xf>
    <xf numFmtId="0" fontId="0" fillId="8" borderId="1" xfId="0" applyFont="1" applyFill="1" applyBorder="1" applyAlignment="1" applyProtection="1">
      <alignment/>
      <protection/>
    </xf>
    <xf numFmtId="0" fontId="0" fillId="8" borderId="14" xfId="0" applyFont="1" applyFill="1" applyBorder="1" applyAlignment="1" applyProtection="1">
      <alignment/>
      <protection/>
    </xf>
    <xf numFmtId="167" fontId="0" fillId="8" borderId="1" xfId="0" applyNumberFormat="1" applyFill="1" applyBorder="1" applyAlignment="1" applyProtection="1">
      <alignment/>
      <protection/>
    </xf>
    <xf numFmtId="0" fontId="0" fillId="8" borderId="0" xfId="0" applyFill="1" applyAlignment="1">
      <alignment/>
    </xf>
    <xf numFmtId="0" fontId="0" fillId="8" borderId="7" xfId="0" applyFont="1" applyFill="1" applyBorder="1" applyAlignment="1" applyProtection="1">
      <alignment/>
      <protection/>
    </xf>
    <xf numFmtId="167" fontId="0" fillId="8" borderId="7" xfId="0" applyNumberFormat="1" applyFill="1" applyBorder="1" applyAlignment="1" applyProtection="1">
      <alignment/>
      <protection/>
    </xf>
    <xf numFmtId="10" fontId="0" fillId="8" borderId="1" xfId="0" applyNumberFormat="1" applyFill="1" applyBorder="1" applyAlignment="1" applyProtection="1">
      <alignment/>
      <protection/>
    </xf>
    <xf numFmtId="0" fontId="4" fillId="8" borderId="11" xfId="0" applyFont="1" applyFill="1" applyBorder="1" applyAlignment="1" applyProtection="1">
      <alignment/>
      <protection/>
    </xf>
    <xf numFmtId="167" fontId="4" fillId="8" borderId="1" xfId="0" applyNumberFormat="1" applyFont="1" applyFill="1" applyBorder="1" applyAlignment="1" applyProtection="1">
      <alignment/>
      <protection/>
    </xf>
    <xf numFmtId="1" fontId="4" fillId="8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4" fillId="3" borderId="15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66" fontId="4" fillId="3" borderId="19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7" borderId="9" xfId="0" applyFont="1" applyFill="1" applyBorder="1" applyAlignment="1" applyProtection="1">
      <alignment/>
      <protection/>
    </xf>
    <xf numFmtId="167" fontId="0" fillId="0" borderId="4" xfId="0" applyNumberFormat="1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0" fillId="8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 wrapText="1"/>
      <protection locked="0"/>
    </xf>
    <xf numFmtId="0" fontId="0" fillId="8" borderId="22" xfId="0" applyFill="1" applyBorder="1" applyAlignment="1" applyProtection="1">
      <alignment/>
      <protection/>
    </xf>
    <xf numFmtId="0" fontId="0" fillId="8" borderId="23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0" fontId="0" fillId="8" borderId="24" xfId="0" applyFont="1" applyFill="1" applyBorder="1" applyAlignment="1" applyProtection="1">
      <alignment/>
      <protection/>
    </xf>
    <xf numFmtId="1" fontId="0" fillId="8" borderId="7" xfId="0" applyNumberFormat="1" applyFill="1" applyBorder="1" applyAlignment="1" applyProtection="1">
      <alignment/>
      <protection/>
    </xf>
    <xf numFmtId="0" fontId="7" fillId="8" borderId="0" xfId="0" applyFont="1" applyFill="1" applyAlignment="1" applyProtection="1">
      <alignment/>
      <protection/>
    </xf>
    <xf numFmtId="1" fontId="0" fillId="8" borderId="0" xfId="0" applyNumberFormat="1" applyFill="1" applyBorder="1" applyAlignment="1" applyProtection="1">
      <alignment/>
      <protection/>
    </xf>
    <xf numFmtId="1" fontId="4" fillId="8" borderId="0" xfId="0" applyNumberFormat="1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0" fillId="8" borderId="12" xfId="0" applyFont="1" applyFill="1" applyBorder="1" applyAlignment="1" applyProtection="1">
      <alignment/>
      <protection/>
    </xf>
    <xf numFmtId="0" fontId="0" fillId="8" borderId="12" xfId="0" applyFill="1" applyBorder="1" applyAlignment="1">
      <alignment/>
    </xf>
    <xf numFmtId="0" fontId="0" fillId="8" borderId="13" xfId="0" applyFill="1" applyBorder="1" applyAlignment="1" applyProtection="1">
      <alignment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center"/>
      <protection/>
    </xf>
    <xf numFmtId="0" fontId="0" fillId="3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/>
      <protection/>
    </xf>
    <xf numFmtId="0" fontId="0" fillId="3" borderId="25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/>
      <protection/>
    </xf>
    <xf numFmtId="0" fontId="0" fillId="3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 locked="0"/>
    </xf>
    <xf numFmtId="1" fontId="0" fillId="3" borderId="26" xfId="0" applyNumberFormat="1" applyFill="1" applyBorder="1" applyAlignment="1" applyProtection="1">
      <alignment/>
      <protection/>
    </xf>
    <xf numFmtId="1" fontId="0" fillId="3" borderId="28" xfId="0" applyNumberFormat="1" applyFill="1" applyBorder="1" applyAlignment="1" applyProtection="1">
      <alignment/>
      <protection/>
    </xf>
    <xf numFmtId="0" fontId="1" fillId="3" borderId="25" xfId="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1" fontId="0" fillId="3" borderId="25" xfId="0" applyNumberFormat="1" applyFill="1" applyBorder="1" applyAlignment="1" applyProtection="1">
      <alignment horizontal="center"/>
      <protection/>
    </xf>
    <xf numFmtId="0" fontId="0" fillId="3" borderId="19" xfId="0" applyFill="1" applyBorder="1" applyAlignment="1" applyProtection="1">
      <alignment/>
      <protection/>
    </xf>
    <xf numFmtId="0" fontId="0" fillId="7" borderId="3" xfId="0" applyFont="1" applyFill="1" applyBorder="1" applyAlignment="1" applyProtection="1">
      <alignment/>
      <protection/>
    </xf>
    <xf numFmtId="0" fontId="0" fillId="7" borderId="5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10" borderId="12" xfId="0" applyFill="1" applyBorder="1" applyAlignment="1" applyProtection="1">
      <alignment/>
      <protection/>
    </xf>
    <xf numFmtId="0" fontId="0" fillId="10" borderId="13" xfId="0" applyFill="1" applyBorder="1" applyAlignment="1" applyProtection="1">
      <alignment/>
      <protection/>
    </xf>
    <xf numFmtId="0" fontId="0" fillId="8" borderId="14" xfId="0" applyFont="1" applyFill="1" applyBorder="1" applyAlignment="1" applyProtection="1">
      <alignment vertical="center"/>
      <protection/>
    </xf>
    <xf numFmtId="0" fontId="0" fillId="8" borderId="1" xfId="0" applyFill="1" applyBorder="1" applyAlignment="1" applyProtection="1">
      <alignment/>
      <protection/>
    </xf>
    <xf numFmtId="0" fontId="5" fillId="8" borderId="0" xfId="0" applyFont="1" applyFill="1" applyAlignment="1" applyProtection="1">
      <alignment/>
      <protection/>
    </xf>
    <xf numFmtId="0" fontId="4" fillId="8" borderId="24" xfId="0" applyFont="1" applyFill="1" applyBorder="1" applyAlignment="1" applyProtection="1">
      <alignment wrapText="1" shrinkToFit="1"/>
      <protection/>
    </xf>
    <xf numFmtId="0" fontId="4" fillId="8" borderId="0" xfId="0" applyFont="1" applyFill="1" applyAlignment="1" applyProtection="1">
      <alignment/>
      <protection/>
    </xf>
    <xf numFmtId="167" fontId="4" fillId="8" borderId="6" xfId="0" applyNumberFormat="1" applyFont="1" applyFill="1" applyBorder="1" applyAlignment="1" applyProtection="1">
      <alignment/>
      <protection/>
    </xf>
    <xf numFmtId="0" fontId="0" fillId="8" borderId="12" xfId="0" applyFill="1" applyBorder="1" applyAlignment="1" applyProtection="1">
      <alignment/>
      <protection/>
    </xf>
    <xf numFmtId="0" fontId="5" fillId="11" borderId="18" xfId="0" applyFont="1" applyFill="1" applyBorder="1" applyAlignment="1" applyProtection="1">
      <alignment/>
      <protection/>
    </xf>
    <xf numFmtId="0" fontId="0" fillId="11" borderId="12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2" fillId="12" borderId="1" xfId="0" applyFont="1" applyFill="1" applyBorder="1" applyAlignment="1" applyProtection="1">
      <alignment horizontal="center" vertical="center" wrapText="1"/>
      <protection/>
    </xf>
    <xf numFmtId="0" fontId="1" fillId="5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 horizontal="right" vertical="center"/>
      <protection/>
    </xf>
    <xf numFmtId="0" fontId="3" fillId="7" borderId="29" xfId="0" applyFont="1" applyFill="1" applyBorder="1" applyAlignment="1" applyProtection="1">
      <alignment horizontal="center" vertical="center" wrapText="1"/>
      <protection/>
    </xf>
    <xf numFmtId="0" fontId="1" fillId="6" borderId="1" xfId="0" applyFont="1" applyFill="1" applyBorder="1" applyAlignment="1" applyProtection="1">
      <alignment horizontal="center" vertical="center" wrapText="1"/>
      <protection/>
    </xf>
    <xf numFmtId="0" fontId="3" fillId="8" borderId="7" xfId="0" applyFont="1" applyFill="1" applyBorder="1" applyAlignment="1" applyProtection="1">
      <alignment horizontal="center" vertical="center" wrapText="1"/>
      <protection/>
    </xf>
    <xf numFmtId="0" fontId="1" fillId="8" borderId="1" xfId="0" applyFont="1" applyFill="1" applyBorder="1" applyAlignment="1" applyProtection="1">
      <alignment horizontal="center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0" fontId="1" fillId="13" borderId="1" xfId="0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1" fillId="3" borderId="24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/>
      <protection/>
    </xf>
    <xf numFmtId="0" fontId="0" fillId="13" borderId="0" xfId="0" applyFill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0" fillId="7" borderId="13" xfId="0" applyFont="1" applyFill="1" applyBorder="1" applyAlignment="1" applyProtection="1">
      <alignment horizontal="center" vertical="center"/>
      <protection/>
    </xf>
    <xf numFmtId="0" fontId="3" fillId="8" borderId="30" xfId="0" applyFont="1" applyFill="1" applyBorder="1" applyAlignment="1" applyProtection="1">
      <alignment horizontal="center" vertical="center" wrapText="1"/>
      <protection/>
    </xf>
    <xf numFmtId="0" fontId="1" fillId="13" borderId="0" xfId="0" applyFont="1" applyFill="1" applyBorder="1" applyAlignment="1" applyProtection="1">
      <alignment horizontal="center" vertical="center" wrapText="1"/>
      <protection/>
    </xf>
    <xf numFmtId="0" fontId="1" fillId="3" borderId="28" xfId="0" applyFont="1" applyFill="1" applyBorder="1" applyAlignment="1" applyProtection="1">
      <alignment horizontal="center" vertical="center" wrapText="1"/>
      <protection/>
    </xf>
    <xf numFmtId="0" fontId="1" fillId="7" borderId="11" xfId="0" applyFont="1" applyFill="1" applyBorder="1" applyAlignment="1" applyProtection="1">
      <alignment horizontal="center" vertical="center" wrapText="1"/>
      <protection/>
    </xf>
    <xf numFmtId="0" fontId="3" fillId="8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AECF00"/>
      <rgbColor rgb="00FFCC00"/>
      <rgbColor rgb="00FF950E"/>
      <rgbColor rgb="00FF6600"/>
      <rgbColor rgb="00666699"/>
      <rgbColor rgb="0094BD5E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showGridLines="0" workbookViewId="0" topLeftCell="B1">
      <pane ySplit="1" topLeftCell="BM1" activePane="topLeft" state="split"/>
      <selection pane="topLeft" activeCell="D24" sqref="D24"/>
      <selection pane="bottomLeft" activeCell="A1" sqref="A1"/>
    </sheetView>
  </sheetViews>
  <sheetFormatPr defaultColWidth="11.421875" defaultRowHeight="12.75" zeroHeight="1"/>
  <cols>
    <col min="1" max="1" width="0" style="1" hidden="1" customWidth="1"/>
    <col min="2" max="2" width="32.140625" style="1" customWidth="1"/>
    <col min="3" max="3" width="24.57421875" style="1" customWidth="1"/>
    <col min="4" max="7" width="20.7109375" style="1" customWidth="1"/>
    <col min="8" max="16384" width="11.00390625" style="1" customWidth="1"/>
  </cols>
  <sheetData>
    <row r="1" spans="1:7" ht="45" customHeight="1">
      <c r="A1" s="2"/>
      <c r="B1" s="112" t="s">
        <v>0</v>
      </c>
      <c r="C1" s="112"/>
      <c r="D1" s="112"/>
      <c r="E1" s="112"/>
      <c r="F1" s="112"/>
      <c r="G1" s="112"/>
    </row>
    <row r="2" spans="1:7" ht="5.25" customHeight="1">
      <c r="A2" s="2"/>
      <c r="B2" s="113"/>
      <c r="C2" s="113"/>
      <c r="D2" s="113"/>
      <c r="E2" s="113"/>
      <c r="F2" s="113"/>
      <c r="G2" s="113"/>
    </row>
    <row r="3" spans="1:7" ht="45" customHeight="1">
      <c r="A3" s="2"/>
      <c r="B3" s="114" t="s">
        <v>1</v>
      </c>
      <c r="C3" s="114"/>
      <c r="D3" s="114"/>
      <c r="E3" s="114"/>
      <c r="F3" s="114"/>
      <c r="G3" s="114"/>
    </row>
    <row r="4" spans="1:7" ht="5.25" customHeight="1">
      <c r="A4" s="2"/>
      <c r="B4" s="113"/>
      <c r="C4" s="113"/>
      <c r="D4" s="113"/>
      <c r="E4" s="113"/>
      <c r="F4" s="113"/>
      <c r="G4" s="113"/>
    </row>
    <row r="5" spans="1:7" ht="45" customHeight="1">
      <c r="A5" s="115" t="s">
        <v>2</v>
      </c>
      <c r="B5" s="115"/>
      <c r="C5" s="115"/>
      <c r="D5" s="115"/>
      <c r="E5" s="115"/>
      <c r="F5" s="115"/>
      <c r="G5" s="115"/>
    </row>
    <row r="6" spans="1:9" ht="12.75">
      <c r="A6" s="116"/>
      <c r="B6" s="3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I6" s="5"/>
    </row>
    <row r="7" spans="1:9" ht="12.75">
      <c r="A7" s="116"/>
      <c r="B7" s="6" t="s">
        <v>8</v>
      </c>
      <c r="C7" s="7">
        <v>6</v>
      </c>
      <c r="D7" s="7">
        <v>0</v>
      </c>
      <c r="E7" s="7">
        <v>0</v>
      </c>
      <c r="F7" s="8">
        <f>(C7*365)+(D7*365/12)+E7</f>
        <v>2190</v>
      </c>
      <c r="G7" s="8">
        <f>IF(F7&lt;=4380,F7*0.5,IF(F7&gt;4380,((4380*0.5)+((F7-4380)*0.75))))</f>
        <v>1095</v>
      </c>
      <c r="I7" s="9"/>
    </row>
    <row r="8" spans="1:9" ht="12.75">
      <c r="A8" s="116"/>
      <c r="B8" s="10" t="s">
        <v>9</v>
      </c>
      <c r="C8" s="11">
        <v>0</v>
      </c>
      <c r="D8" s="11">
        <v>0</v>
      </c>
      <c r="E8" s="11">
        <v>0</v>
      </c>
      <c r="F8" s="8">
        <f>(C8*365)+(D8*365/12)+E8</f>
        <v>0</v>
      </c>
      <c r="G8" s="12">
        <f>IF(F8&lt;=2555,0,IF(F8&lt;=5840,(F8-2555)*0.375,IF(F8&gt;5840,((F8-5840)*0.5625)+(3285*0.375))))</f>
        <v>0</v>
      </c>
      <c r="I8" s="9"/>
    </row>
    <row r="9" spans="1:7" ht="12.75">
      <c r="A9" s="116"/>
      <c r="B9" s="13" t="s">
        <v>10</v>
      </c>
      <c r="C9" s="14">
        <v>0</v>
      </c>
      <c r="D9" s="14">
        <v>0</v>
      </c>
      <c r="E9" s="14">
        <v>0</v>
      </c>
      <c r="F9" s="8">
        <f>(C9*365)+(D9*365/12)+E9</f>
        <v>0</v>
      </c>
      <c r="G9" s="15">
        <f>IF(F9&lt;=3650,F9*0,(F9-3650)*0.375)</f>
        <v>0</v>
      </c>
    </row>
    <row r="10" spans="1:7" ht="12.75">
      <c r="A10" s="16"/>
      <c r="B10" s="17"/>
      <c r="C10" s="17"/>
      <c r="D10" s="17"/>
      <c r="E10" s="17"/>
      <c r="F10" s="17" t="s">
        <v>11</v>
      </c>
      <c r="G10" s="18">
        <f>SUM(G7:G9)</f>
        <v>1095</v>
      </c>
    </row>
    <row r="11" spans="1:7" ht="12.75">
      <c r="A11" s="19"/>
      <c r="B11" s="20"/>
      <c r="C11" s="19"/>
      <c r="D11" s="19"/>
      <c r="E11" s="117" t="s">
        <v>12</v>
      </c>
      <c r="F11" s="117"/>
      <c r="G11" s="21">
        <f>G10/365</f>
        <v>3</v>
      </c>
    </row>
    <row r="12" spans="1:7" ht="5.25" customHeight="1">
      <c r="A12" s="22"/>
      <c r="B12" s="23"/>
      <c r="C12" s="24"/>
      <c r="D12" s="24"/>
      <c r="E12" s="25"/>
      <c r="F12" s="26"/>
      <c r="G12" s="27"/>
    </row>
    <row r="13" spans="1:7" ht="45" customHeight="1">
      <c r="A13" s="28" t="s">
        <v>13</v>
      </c>
      <c r="B13" s="118" t="s">
        <v>14</v>
      </c>
      <c r="C13" s="118"/>
      <c r="D13" s="118"/>
      <c r="E13" s="118"/>
      <c r="F13" s="118"/>
      <c r="G13" s="118"/>
    </row>
    <row r="14" spans="1:7" ht="45.75" customHeight="1">
      <c r="A14" s="119"/>
      <c r="B14" s="29" t="s">
        <v>15</v>
      </c>
      <c r="C14" s="30">
        <v>3033</v>
      </c>
      <c r="D14" s="31" t="s">
        <v>16</v>
      </c>
      <c r="E14" s="31"/>
      <c r="F14" s="31"/>
      <c r="G14" s="32"/>
    </row>
    <row r="15" spans="1:7" ht="12.75" hidden="1">
      <c r="A15" s="119"/>
      <c r="B15" s="33" t="s">
        <v>17</v>
      </c>
      <c r="C15" s="34" t="s">
        <v>18</v>
      </c>
      <c r="D15" s="35"/>
      <c r="E15" s="35"/>
      <c r="F15" s="35"/>
      <c r="G15" s="36"/>
    </row>
    <row r="16" spans="2:7" ht="12.75" customHeight="1">
      <c r="B16" s="24"/>
      <c r="C16" s="24"/>
      <c r="D16" s="24"/>
      <c r="E16" s="24"/>
      <c r="F16" s="24"/>
      <c r="G16" s="24"/>
    </row>
    <row r="17" spans="1:7" ht="45" customHeight="1">
      <c r="A17" s="120" t="s">
        <v>19</v>
      </c>
      <c r="B17" s="120"/>
      <c r="C17" s="120"/>
      <c r="D17" s="120"/>
      <c r="E17" s="120"/>
      <c r="F17" s="120"/>
      <c r="G17" s="120"/>
    </row>
    <row r="18" spans="1:7" ht="30.75" customHeight="1">
      <c r="A18" s="121"/>
      <c r="B18" s="37" t="s">
        <v>20</v>
      </c>
      <c r="C18" s="38" t="s">
        <v>21</v>
      </c>
      <c r="D18" s="39"/>
      <c r="E18" s="39"/>
      <c r="F18" s="39"/>
      <c r="G18" s="39"/>
    </row>
    <row r="19" spans="1:7" ht="12.75">
      <c r="A19" s="121"/>
      <c r="B19" s="40" t="s">
        <v>22</v>
      </c>
      <c r="C19" s="40">
        <f>IF(C18="Attachés d'administration",VLOOKUP(G10,$D$43:$E$54,2,TRUE),IF(C18="Chargé d'études documentaires",VLOOKUP(G10,$D$58:$E$69,2,TRUE),IF(C18="ICCEAC",VLOOKUP(G10,$D$73:$E$79,2,TRUE),IF(C18="Ingénieurs d'études",VLOOKUP(G10,$D$83:$E$94,2,TRUE),IF(C18="Ingénieurs de recherche",VLOOKUP(G10,$D$99:$E$109,2,TRUE),IF(C18="Ingénieurs des services culturels et du patrimoine",VLOOKUP(G10,$D$113:$E$123,2,TRUE),IF(C18="Maîtres-assistants des écoles d'architecture",VLOOKUP(G10,$D$127:$E$131,2,TRUE),IF(C18="Professeurs des écoles nationales supérieurs d'arts",VLOOKUP(G10,$D$136:$E$145,2,TRUE),IF(C18="Chefs de travaux d'art",VLOOKUP(G10,$D$147:$E$157,2,TRUE),0)))))))))</f>
        <v>3</v>
      </c>
      <c r="D19" s="39"/>
      <c r="E19" s="39"/>
      <c r="F19" s="39"/>
      <c r="G19" s="39"/>
    </row>
    <row r="20" spans="1:7" ht="12.75">
      <c r="A20" s="121"/>
      <c r="B20" s="41" t="s">
        <v>23</v>
      </c>
      <c r="C20" s="40">
        <f>IF(C18="Attachés d'administration",VLOOKUP(C19,$E$43:$F$54,2,TRUE),IF(C18="Chargé d'études documentaires",VLOOKUP(C19,$E$58:$F$69,2,TRUE),IF(C18="ICCEAC",VLOOKUP(C19,$E$73:$F$79,2,TRUE),IF(C18="Ingénieurs d'études",VLOOKUP(C19,$E$83:$F$94,2,TRUE),IF(C18="Ingénieurs de recherche",VLOOKUP(C19,$E$99:$F$109,2,TRUE),IF(C18="Ingénieurs des services culturels et du patrimoine",VLOOKUP(C19,$E$113:$F$123,2,TRUE),IF(C18="Maîtres-assistants des écoles d'architecture",VLOOKUP(C19,$E$127:$F$131,2,TRUE),IF(C18="Professeurs des écoles nationales supérieurs d'arts",VLOOKUP(C19,$E$136:$F$145,2,TRUE),IF(C18="Chefs de travaux d'art",VLOOKUP(C19,$E$147:$F$158,2,TRUE),0)))))))))</f>
        <v>389</v>
      </c>
      <c r="D20" s="39"/>
      <c r="E20" s="39"/>
      <c r="F20" s="39"/>
      <c r="G20" s="39"/>
    </row>
    <row r="21" spans="1:7" ht="12.75">
      <c r="A21" s="121"/>
      <c r="B21" s="41" t="s">
        <v>24</v>
      </c>
      <c r="C21" s="42">
        <f>C20*B30</f>
        <v>21614.2015</v>
      </c>
      <c r="D21" s="39"/>
      <c r="E21" s="39"/>
      <c r="F21" s="39"/>
      <c r="G21" s="39"/>
    </row>
    <row r="22" spans="1:7" ht="12.75" hidden="1">
      <c r="A22" s="121"/>
      <c r="B22" s="40" t="s">
        <v>25</v>
      </c>
      <c r="C22" s="42">
        <f>INDEX(D32:E39,MATCH(C18,B32:B39,0),MATCH(C15,D31:E31,0))</f>
        <v>9033</v>
      </c>
      <c r="D22" s="43"/>
      <c r="E22" s="39"/>
      <c r="F22" s="39"/>
      <c r="G22" s="39"/>
    </row>
    <row r="23" spans="1:7" ht="12.75" hidden="1">
      <c r="A23" s="121"/>
      <c r="B23" s="41" t="s">
        <v>26</v>
      </c>
      <c r="C23" s="42">
        <f>SUM(C21:C22)</f>
        <v>30647.2015</v>
      </c>
      <c r="D23" s="39"/>
      <c r="E23" s="39"/>
      <c r="F23" s="39"/>
      <c r="G23" s="39"/>
    </row>
    <row r="24" spans="1:7" ht="12.75">
      <c r="A24" s="121"/>
      <c r="B24" s="44" t="s">
        <v>27</v>
      </c>
      <c r="C24" s="45">
        <f>C21/12</f>
        <v>1801.1834583333332</v>
      </c>
      <c r="D24" s="39"/>
      <c r="E24" s="39"/>
      <c r="F24" s="39"/>
      <c r="G24" s="39"/>
    </row>
    <row r="25" spans="1:7" ht="18" customHeight="1">
      <c r="A25" s="121"/>
      <c r="B25" s="44" t="s">
        <v>28</v>
      </c>
      <c r="C25" s="46">
        <v>0.7</v>
      </c>
      <c r="D25" s="39" t="s">
        <v>29</v>
      </c>
      <c r="E25" s="39"/>
      <c r="F25" s="39"/>
      <c r="G25" s="39"/>
    </row>
    <row r="26" spans="1:7" ht="12.75" hidden="1">
      <c r="A26" s="121"/>
      <c r="B26" s="44" t="s">
        <v>30</v>
      </c>
      <c r="C26" s="45">
        <f>C14*C25</f>
        <v>2123.1</v>
      </c>
      <c r="D26" s="39"/>
      <c r="E26" s="39"/>
      <c r="F26" s="39"/>
      <c r="G26" s="39"/>
    </row>
    <row r="27" spans="1:7" ht="12.75">
      <c r="A27" s="121"/>
      <c r="B27" s="47" t="s">
        <v>31</v>
      </c>
      <c r="C27" s="48">
        <f>IF(C24&lt;C26,C26,C24)</f>
        <v>2123.1</v>
      </c>
      <c r="D27" s="49" t="s">
        <v>32</v>
      </c>
      <c r="E27" s="39"/>
      <c r="F27" s="39"/>
      <c r="G27" s="39"/>
    </row>
    <row r="28" spans="1:7" ht="12.75">
      <c r="A28" s="121"/>
      <c r="B28" s="47" t="s">
        <v>33</v>
      </c>
      <c r="C28" s="48">
        <f>C27+(C22/12)</f>
        <v>2875.85</v>
      </c>
      <c r="D28" s="39" t="s">
        <v>34</v>
      </c>
      <c r="E28" s="39"/>
      <c r="F28" s="39"/>
      <c r="G28" s="39"/>
    </row>
    <row r="29" ht="12.75"/>
    <row r="30" spans="1:2" ht="12.75" hidden="1">
      <c r="A30" s="1" t="s">
        <v>35</v>
      </c>
      <c r="B30" s="1">
        <v>55.5635</v>
      </c>
    </row>
    <row r="31" spans="4:5" ht="12.75" hidden="1">
      <c r="D31" s="1" t="s">
        <v>36</v>
      </c>
      <c r="E31" s="1" t="s">
        <v>18</v>
      </c>
    </row>
    <row r="32" spans="1:5" ht="12.75" hidden="1">
      <c r="A32" s="1" t="s">
        <v>37</v>
      </c>
      <c r="B32" s="1" t="s">
        <v>21</v>
      </c>
      <c r="D32" s="1">
        <v>9033</v>
      </c>
      <c r="E32" s="1">
        <v>9033</v>
      </c>
    </row>
    <row r="33" spans="2:5" ht="12.75" hidden="1">
      <c r="B33" s="1" t="s">
        <v>38</v>
      </c>
      <c r="D33" s="1">
        <v>4747</v>
      </c>
      <c r="E33" s="1">
        <v>4747</v>
      </c>
    </row>
    <row r="34" spans="2:5" ht="12.75" hidden="1">
      <c r="B34" s="1" t="s">
        <v>39</v>
      </c>
      <c r="D34" s="1">
        <v>6231</v>
      </c>
      <c r="E34" s="1">
        <v>6231</v>
      </c>
    </row>
    <row r="35" spans="2:9" ht="12.75" hidden="1">
      <c r="B35" s="1" t="s">
        <v>40</v>
      </c>
      <c r="D35" s="1">
        <v>4165</v>
      </c>
      <c r="E35" s="1">
        <v>4165</v>
      </c>
      <c r="G35" s="50"/>
      <c r="H35" s="50"/>
      <c r="I35" s="50"/>
    </row>
    <row r="36" spans="2:9" ht="12.75" hidden="1">
      <c r="B36" s="1" t="s">
        <v>41</v>
      </c>
      <c r="D36" s="1">
        <v>4544</v>
      </c>
      <c r="E36" s="1">
        <v>4544</v>
      </c>
      <c r="G36" s="51"/>
      <c r="H36" s="50"/>
      <c r="I36" s="50"/>
    </row>
    <row r="37" spans="2:5" ht="12.75" hidden="1">
      <c r="B37" s="1" t="s">
        <v>42</v>
      </c>
      <c r="D37" s="1">
        <v>0</v>
      </c>
      <c r="E37" s="1">
        <v>0</v>
      </c>
    </row>
    <row r="38" spans="2:5" ht="12.75" hidden="1">
      <c r="B38" s="1" t="s">
        <v>43</v>
      </c>
      <c r="D38" s="1">
        <v>1359</v>
      </c>
      <c r="E38" s="1">
        <v>1359</v>
      </c>
    </row>
    <row r="39" spans="2:5" ht="12.75" hidden="1">
      <c r="B39" s="52" t="s">
        <v>44</v>
      </c>
      <c r="D39" s="1">
        <f>2805+(C21*0.05)</f>
        <v>3885.710075</v>
      </c>
      <c r="E39" s="1">
        <f>2805+(C21*0.05)</f>
        <v>3885.710075</v>
      </c>
    </row>
    <row r="41" ht="12.75" hidden="1">
      <c r="A41" s="1" t="s">
        <v>21</v>
      </c>
    </row>
    <row r="42" spans="2:6" ht="12.75" hidden="1">
      <c r="B42" s="53" t="s">
        <v>45</v>
      </c>
      <c r="C42" s="53" t="s">
        <v>46</v>
      </c>
      <c r="D42" s="53" t="s">
        <v>47</v>
      </c>
      <c r="E42" s="53" t="s">
        <v>48</v>
      </c>
      <c r="F42" s="53" t="s">
        <v>49</v>
      </c>
    </row>
    <row r="43" spans="2:6" ht="12.75" hidden="1">
      <c r="B43" s="1">
        <v>1</v>
      </c>
      <c r="C43" s="1">
        <v>0</v>
      </c>
      <c r="D43" s="1">
        <f aca="true" t="shared" si="0" ref="D43:D54">C43*365</f>
        <v>0</v>
      </c>
      <c r="E43" s="1">
        <v>1</v>
      </c>
      <c r="F43" s="1">
        <v>349</v>
      </c>
    </row>
    <row r="44" spans="2:6" ht="12.75" hidden="1">
      <c r="B44" s="1">
        <v>1</v>
      </c>
      <c r="C44" s="1">
        <f aca="true" t="shared" si="1" ref="C44:C54">C43+B43</f>
        <v>1</v>
      </c>
      <c r="D44" s="1">
        <f t="shared" si="0"/>
        <v>365</v>
      </c>
      <c r="E44" s="1">
        <v>2</v>
      </c>
      <c r="F44" s="1">
        <v>376</v>
      </c>
    </row>
    <row r="45" spans="2:6" ht="12.75" hidden="1">
      <c r="B45" s="1">
        <v>2</v>
      </c>
      <c r="C45" s="1">
        <f t="shared" si="1"/>
        <v>2</v>
      </c>
      <c r="D45" s="1">
        <f t="shared" si="0"/>
        <v>730</v>
      </c>
      <c r="E45" s="1">
        <v>3</v>
      </c>
      <c r="F45" s="1">
        <v>389</v>
      </c>
    </row>
    <row r="46" spans="2:6" ht="12.75" hidden="1">
      <c r="B46" s="1">
        <v>2</v>
      </c>
      <c r="C46" s="1">
        <f t="shared" si="1"/>
        <v>4</v>
      </c>
      <c r="D46" s="1">
        <f t="shared" si="0"/>
        <v>1460</v>
      </c>
      <c r="E46" s="1">
        <v>4</v>
      </c>
      <c r="F46" s="1">
        <v>408</v>
      </c>
    </row>
    <row r="47" spans="2:6" ht="12.75" hidden="1">
      <c r="B47" s="1">
        <v>2</v>
      </c>
      <c r="C47" s="1">
        <f t="shared" si="1"/>
        <v>6</v>
      </c>
      <c r="D47" s="1">
        <f t="shared" si="0"/>
        <v>2190</v>
      </c>
      <c r="E47" s="1">
        <v>5</v>
      </c>
      <c r="F47" s="1">
        <v>431</v>
      </c>
    </row>
    <row r="48" spans="2:6" ht="12.75" hidden="1">
      <c r="B48" s="1">
        <v>2.5</v>
      </c>
      <c r="C48" s="1">
        <f t="shared" si="1"/>
        <v>8</v>
      </c>
      <c r="D48" s="1">
        <f t="shared" si="0"/>
        <v>2920</v>
      </c>
      <c r="E48" s="1">
        <v>6</v>
      </c>
      <c r="F48" s="1">
        <v>461</v>
      </c>
    </row>
    <row r="49" spans="2:6" ht="12.75" hidden="1">
      <c r="B49" s="1">
        <v>3</v>
      </c>
      <c r="C49" s="1">
        <f t="shared" si="1"/>
        <v>10.5</v>
      </c>
      <c r="D49" s="1">
        <f t="shared" si="0"/>
        <v>3832.5</v>
      </c>
      <c r="E49" s="1">
        <v>7</v>
      </c>
      <c r="F49" s="1">
        <v>496</v>
      </c>
    </row>
    <row r="50" spans="2:6" ht="12.75" hidden="1">
      <c r="B50" s="1">
        <v>3</v>
      </c>
      <c r="C50" s="1">
        <f t="shared" si="1"/>
        <v>13.5</v>
      </c>
      <c r="D50" s="1">
        <f t="shared" si="0"/>
        <v>4927.5</v>
      </c>
      <c r="E50" s="1">
        <v>8</v>
      </c>
      <c r="F50" s="1">
        <v>524</v>
      </c>
    </row>
    <row r="51" spans="2:6" ht="12.75" hidden="1">
      <c r="B51" s="1">
        <v>3</v>
      </c>
      <c r="C51" s="1">
        <f t="shared" si="1"/>
        <v>16.5</v>
      </c>
      <c r="D51" s="1">
        <f t="shared" si="0"/>
        <v>6022.5</v>
      </c>
      <c r="E51" s="1">
        <v>9</v>
      </c>
      <c r="F51" s="1">
        <v>545</v>
      </c>
    </row>
    <row r="52" spans="2:6" ht="12.75" hidden="1">
      <c r="B52" s="1">
        <v>3</v>
      </c>
      <c r="C52" s="1">
        <f t="shared" si="1"/>
        <v>19.5</v>
      </c>
      <c r="D52" s="1">
        <f t="shared" si="0"/>
        <v>7117.5</v>
      </c>
      <c r="E52" s="1">
        <v>10</v>
      </c>
      <c r="F52" s="1">
        <v>584</v>
      </c>
    </row>
    <row r="53" spans="2:6" ht="12.75" hidden="1">
      <c r="B53" s="1">
        <v>4</v>
      </c>
      <c r="C53" s="1">
        <f t="shared" si="1"/>
        <v>22.5</v>
      </c>
      <c r="D53" s="1">
        <f t="shared" si="0"/>
        <v>8212.5</v>
      </c>
      <c r="E53" s="1">
        <v>11</v>
      </c>
      <c r="F53" s="1">
        <v>626</v>
      </c>
    </row>
    <row r="54" spans="3:6" ht="12.75" hidden="1">
      <c r="C54" s="1">
        <f t="shared" si="1"/>
        <v>26.5</v>
      </c>
      <c r="D54" s="1">
        <f t="shared" si="0"/>
        <v>9672.5</v>
      </c>
      <c r="E54" s="1">
        <v>12</v>
      </c>
      <c r="F54" s="1">
        <v>642</v>
      </c>
    </row>
    <row r="56" ht="12.75" hidden="1">
      <c r="A56" s="1" t="s">
        <v>38</v>
      </c>
    </row>
    <row r="57" spans="2:6" ht="12.75" hidden="1">
      <c r="B57" s="53" t="s">
        <v>45</v>
      </c>
      <c r="C57" s="53" t="s">
        <v>46</v>
      </c>
      <c r="D57" s="53" t="s">
        <v>47</v>
      </c>
      <c r="E57" s="53" t="s">
        <v>48</v>
      </c>
      <c r="F57" s="53" t="s">
        <v>49</v>
      </c>
    </row>
    <row r="58" spans="2:6" ht="12.75" hidden="1">
      <c r="B58" s="1">
        <v>1</v>
      </c>
      <c r="C58" s="1">
        <v>0</v>
      </c>
      <c r="D58" s="1">
        <f aca="true" t="shared" si="2" ref="D58:D69">C58*365</f>
        <v>0</v>
      </c>
      <c r="E58" s="1">
        <v>1</v>
      </c>
      <c r="F58" s="1">
        <v>349</v>
      </c>
    </row>
    <row r="59" spans="2:6" ht="12.75" hidden="1">
      <c r="B59" s="1">
        <v>1</v>
      </c>
      <c r="C59" s="1">
        <f aca="true" t="shared" si="3" ref="C59:C69">B58+C58</f>
        <v>1</v>
      </c>
      <c r="D59" s="1">
        <f t="shared" si="2"/>
        <v>365</v>
      </c>
      <c r="E59" s="1">
        <v>2</v>
      </c>
      <c r="F59" s="1">
        <v>376</v>
      </c>
    </row>
    <row r="60" spans="2:6" ht="12.75" hidden="1">
      <c r="B60" s="1">
        <v>2</v>
      </c>
      <c r="C60" s="1">
        <f t="shared" si="3"/>
        <v>2</v>
      </c>
      <c r="D60" s="1">
        <f t="shared" si="2"/>
        <v>730</v>
      </c>
      <c r="E60" s="1">
        <v>3</v>
      </c>
      <c r="F60" s="1">
        <v>389</v>
      </c>
    </row>
    <row r="61" spans="2:6" ht="12.75" hidden="1">
      <c r="B61" s="1">
        <v>2</v>
      </c>
      <c r="C61" s="1">
        <f t="shared" si="3"/>
        <v>4</v>
      </c>
      <c r="D61" s="1">
        <f t="shared" si="2"/>
        <v>1460</v>
      </c>
      <c r="E61" s="1">
        <v>4</v>
      </c>
      <c r="F61" s="1">
        <v>408</v>
      </c>
    </row>
    <row r="62" spans="2:6" ht="12.75" hidden="1">
      <c r="B62" s="1">
        <v>2</v>
      </c>
      <c r="C62" s="1">
        <f t="shared" si="3"/>
        <v>6</v>
      </c>
      <c r="D62" s="1">
        <f t="shared" si="2"/>
        <v>2190</v>
      </c>
      <c r="E62" s="1">
        <v>5</v>
      </c>
      <c r="F62" s="1">
        <v>431</v>
      </c>
    </row>
    <row r="63" spans="2:6" ht="12.75" hidden="1">
      <c r="B63" s="1">
        <v>2.5</v>
      </c>
      <c r="C63" s="1">
        <f t="shared" si="3"/>
        <v>8</v>
      </c>
      <c r="D63" s="1">
        <f t="shared" si="2"/>
        <v>2920</v>
      </c>
      <c r="E63" s="1">
        <v>6</v>
      </c>
      <c r="F63" s="1">
        <v>461</v>
      </c>
    </row>
    <row r="64" spans="2:6" ht="12.75" hidden="1">
      <c r="B64" s="1">
        <v>3</v>
      </c>
      <c r="C64" s="1">
        <f t="shared" si="3"/>
        <v>10.5</v>
      </c>
      <c r="D64" s="1">
        <f t="shared" si="2"/>
        <v>3832.5</v>
      </c>
      <c r="E64" s="1">
        <v>7</v>
      </c>
      <c r="F64" s="1">
        <v>496</v>
      </c>
    </row>
    <row r="65" spans="2:6" ht="12.75" hidden="1">
      <c r="B65" s="1">
        <v>3</v>
      </c>
      <c r="C65" s="1">
        <f t="shared" si="3"/>
        <v>13.5</v>
      </c>
      <c r="D65" s="1">
        <f t="shared" si="2"/>
        <v>4927.5</v>
      </c>
      <c r="E65" s="1">
        <v>8</v>
      </c>
      <c r="F65" s="1">
        <v>524</v>
      </c>
    </row>
    <row r="66" spans="2:6" ht="12.75" hidden="1">
      <c r="B66" s="1">
        <v>3</v>
      </c>
      <c r="C66" s="1">
        <f t="shared" si="3"/>
        <v>16.5</v>
      </c>
      <c r="D66" s="1">
        <f t="shared" si="2"/>
        <v>6022.5</v>
      </c>
      <c r="E66" s="1">
        <v>9</v>
      </c>
      <c r="F66" s="1">
        <v>545</v>
      </c>
    </row>
    <row r="67" spans="2:6" ht="12.75" hidden="1">
      <c r="B67" s="1">
        <v>3</v>
      </c>
      <c r="C67" s="1">
        <f t="shared" si="3"/>
        <v>19.5</v>
      </c>
      <c r="D67" s="1">
        <f t="shared" si="2"/>
        <v>7117.5</v>
      </c>
      <c r="E67" s="1">
        <v>10</v>
      </c>
      <c r="F67" s="1">
        <v>584</v>
      </c>
    </row>
    <row r="68" spans="2:6" ht="12.75" hidden="1">
      <c r="B68" s="1">
        <v>4</v>
      </c>
      <c r="C68" s="1">
        <f t="shared" si="3"/>
        <v>22.5</v>
      </c>
      <c r="D68" s="1">
        <f t="shared" si="2"/>
        <v>8212.5</v>
      </c>
      <c r="E68" s="1">
        <v>11</v>
      </c>
      <c r="F68" s="1">
        <v>626</v>
      </c>
    </row>
    <row r="69" spans="3:6" ht="12.75" hidden="1">
      <c r="C69" s="1">
        <f t="shared" si="3"/>
        <v>26.5</v>
      </c>
      <c r="D69" s="1">
        <f t="shared" si="2"/>
        <v>9672.5</v>
      </c>
      <c r="E69" s="1">
        <v>12</v>
      </c>
      <c r="F69" s="1">
        <v>642</v>
      </c>
    </row>
    <row r="71" ht="12.75" hidden="1">
      <c r="A71" s="1" t="s">
        <v>39</v>
      </c>
    </row>
    <row r="72" spans="2:6" ht="12.75" hidden="1">
      <c r="B72" s="53" t="s">
        <v>45</v>
      </c>
      <c r="C72" s="53" t="s">
        <v>46</v>
      </c>
      <c r="D72" s="53" t="s">
        <v>47</v>
      </c>
      <c r="E72" s="53" t="s">
        <v>48</v>
      </c>
      <c r="F72" s="53" t="s">
        <v>49</v>
      </c>
    </row>
    <row r="73" spans="2:6" ht="12.75" hidden="1">
      <c r="B73" s="1">
        <v>2</v>
      </c>
      <c r="C73" s="1">
        <v>0</v>
      </c>
      <c r="D73" s="1">
        <f aca="true" t="shared" si="4" ref="D73:D79">C73*365</f>
        <v>0</v>
      </c>
      <c r="E73" s="1">
        <v>1</v>
      </c>
      <c r="F73" s="1">
        <v>430</v>
      </c>
    </row>
    <row r="74" spans="2:6" ht="12.75" hidden="1">
      <c r="B74" s="1">
        <v>2</v>
      </c>
      <c r="C74" s="1">
        <f aca="true" t="shared" si="5" ref="C74:C79">B73+C73</f>
        <v>2</v>
      </c>
      <c r="D74" s="1">
        <f t="shared" si="4"/>
        <v>730</v>
      </c>
      <c r="E74" s="1">
        <v>2</v>
      </c>
      <c r="F74" s="1">
        <v>464</v>
      </c>
    </row>
    <row r="75" spans="2:6" ht="12.75" hidden="1">
      <c r="B75" s="1">
        <v>2</v>
      </c>
      <c r="C75" s="1">
        <f t="shared" si="5"/>
        <v>4</v>
      </c>
      <c r="D75" s="1">
        <f t="shared" si="4"/>
        <v>1460</v>
      </c>
      <c r="E75" s="1">
        <v>3</v>
      </c>
      <c r="F75" s="1">
        <v>504</v>
      </c>
    </row>
    <row r="76" spans="2:6" ht="12.75" hidden="1">
      <c r="B76" s="1">
        <v>2</v>
      </c>
      <c r="C76" s="1">
        <f t="shared" si="5"/>
        <v>6</v>
      </c>
      <c r="D76" s="1">
        <f t="shared" si="4"/>
        <v>2190</v>
      </c>
      <c r="E76" s="1">
        <v>4</v>
      </c>
      <c r="F76" s="1">
        <v>544</v>
      </c>
    </row>
    <row r="77" spans="2:6" ht="12.75" hidden="1">
      <c r="B77" s="1">
        <v>2</v>
      </c>
      <c r="C77" s="1">
        <f t="shared" si="5"/>
        <v>8</v>
      </c>
      <c r="D77" s="1">
        <f t="shared" si="4"/>
        <v>2920</v>
      </c>
      <c r="E77" s="1">
        <v>5</v>
      </c>
      <c r="F77" s="1">
        <v>582</v>
      </c>
    </row>
    <row r="78" spans="2:6" ht="12.75" hidden="1">
      <c r="B78" s="1">
        <v>2</v>
      </c>
      <c r="C78" s="1">
        <f t="shared" si="5"/>
        <v>10</v>
      </c>
      <c r="D78" s="1">
        <f t="shared" si="4"/>
        <v>3650</v>
      </c>
      <c r="E78" s="1">
        <v>6</v>
      </c>
      <c r="F78" s="1">
        <v>619</v>
      </c>
    </row>
    <row r="79" spans="3:6" ht="12.75" hidden="1">
      <c r="C79" s="1">
        <f t="shared" si="5"/>
        <v>12</v>
      </c>
      <c r="D79" s="1">
        <f t="shared" si="4"/>
        <v>4380</v>
      </c>
      <c r="E79" s="1">
        <v>7</v>
      </c>
      <c r="F79" s="1">
        <v>658</v>
      </c>
    </row>
    <row r="81" ht="12.75" hidden="1">
      <c r="A81" s="1" t="s">
        <v>40</v>
      </c>
    </row>
    <row r="82" spans="2:6" ht="12.75" hidden="1">
      <c r="B82" s="53" t="s">
        <v>45</v>
      </c>
      <c r="C82" s="53" t="s">
        <v>46</v>
      </c>
      <c r="D82" s="53" t="s">
        <v>47</v>
      </c>
      <c r="E82" s="53" t="s">
        <v>48</v>
      </c>
      <c r="F82" s="53" t="s">
        <v>49</v>
      </c>
    </row>
    <row r="83" spans="2:6" ht="12.75" hidden="1">
      <c r="B83" s="1">
        <v>1</v>
      </c>
      <c r="C83" s="1">
        <v>0</v>
      </c>
      <c r="D83" s="1">
        <f aca="true" t="shared" si="6" ref="D83:D95">C83*365</f>
        <v>0</v>
      </c>
      <c r="E83" s="1">
        <v>1</v>
      </c>
      <c r="F83" s="1">
        <v>370</v>
      </c>
    </row>
    <row r="84" spans="2:6" ht="12.75" hidden="1">
      <c r="B84" s="1">
        <v>1.5</v>
      </c>
      <c r="C84" s="1">
        <f aca="true" t="shared" si="7" ref="C84:C95">C83+B83</f>
        <v>1</v>
      </c>
      <c r="D84" s="1">
        <f t="shared" si="6"/>
        <v>365</v>
      </c>
      <c r="E84" s="1">
        <v>2</v>
      </c>
      <c r="F84" s="1">
        <v>386</v>
      </c>
    </row>
    <row r="85" spans="2:6" ht="12.75" hidden="1">
      <c r="B85" s="1">
        <v>1.5</v>
      </c>
      <c r="C85" s="1">
        <f t="shared" si="7"/>
        <v>2.5</v>
      </c>
      <c r="D85" s="1">
        <f t="shared" si="6"/>
        <v>912.5</v>
      </c>
      <c r="E85" s="1">
        <v>3</v>
      </c>
      <c r="F85" s="1">
        <v>405</v>
      </c>
    </row>
    <row r="86" spans="2:6" ht="12.75" hidden="1">
      <c r="B86" s="1">
        <v>1.5</v>
      </c>
      <c r="C86" s="1">
        <f t="shared" si="7"/>
        <v>4</v>
      </c>
      <c r="D86" s="1">
        <f t="shared" si="6"/>
        <v>1460</v>
      </c>
      <c r="E86" s="1">
        <v>4</v>
      </c>
      <c r="F86" s="1">
        <v>426</v>
      </c>
    </row>
    <row r="87" spans="2:6" ht="12.75" hidden="1">
      <c r="B87" s="1">
        <v>1.5</v>
      </c>
      <c r="C87" s="1">
        <f t="shared" si="7"/>
        <v>5.5</v>
      </c>
      <c r="D87" s="1">
        <f t="shared" si="6"/>
        <v>2007.5</v>
      </c>
      <c r="E87" s="1">
        <v>5</v>
      </c>
      <c r="F87" s="1">
        <v>448</v>
      </c>
    </row>
    <row r="88" spans="2:6" ht="12.75" hidden="1">
      <c r="B88" s="1">
        <v>1.5</v>
      </c>
      <c r="C88" s="1">
        <f t="shared" si="7"/>
        <v>7</v>
      </c>
      <c r="D88" s="1">
        <f t="shared" si="6"/>
        <v>2555</v>
      </c>
      <c r="E88" s="1">
        <v>6</v>
      </c>
      <c r="F88" s="1">
        <v>467</v>
      </c>
    </row>
    <row r="89" spans="2:6" ht="12.75" hidden="1">
      <c r="B89" s="1">
        <v>1.5</v>
      </c>
      <c r="C89" s="1">
        <f t="shared" si="7"/>
        <v>8.5</v>
      </c>
      <c r="D89" s="1">
        <f t="shared" si="6"/>
        <v>3102.5</v>
      </c>
      <c r="E89" s="1">
        <v>7</v>
      </c>
      <c r="F89" s="1">
        <v>492</v>
      </c>
    </row>
    <row r="90" spans="2:6" ht="12.75" hidden="1">
      <c r="B90" s="1">
        <v>2</v>
      </c>
      <c r="C90" s="1">
        <f t="shared" si="7"/>
        <v>10</v>
      </c>
      <c r="D90" s="1">
        <f t="shared" si="6"/>
        <v>3650</v>
      </c>
      <c r="E90" s="1">
        <v>8</v>
      </c>
      <c r="F90" s="1">
        <v>510</v>
      </c>
    </row>
    <row r="91" spans="2:6" ht="12.75" hidden="1">
      <c r="B91" s="1">
        <v>2</v>
      </c>
      <c r="C91" s="1">
        <f t="shared" si="7"/>
        <v>12</v>
      </c>
      <c r="D91" s="1">
        <f t="shared" si="6"/>
        <v>4380</v>
      </c>
      <c r="E91" s="1">
        <v>9</v>
      </c>
      <c r="F91" s="1">
        <v>536</v>
      </c>
    </row>
    <row r="92" spans="2:6" ht="12.75" hidden="1">
      <c r="B92" s="1">
        <v>2</v>
      </c>
      <c r="C92" s="1">
        <f t="shared" si="7"/>
        <v>14</v>
      </c>
      <c r="D92" s="1">
        <f t="shared" si="6"/>
        <v>5110</v>
      </c>
      <c r="E92" s="1">
        <v>10</v>
      </c>
      <c r="F92" s="1">
        <v>561</v>
      </c>
    </row>
    <row r="93" spans="2:6" ht="12.75" hidden="1">
      <c r="B93" s="1">
        <v>2</v>
      </c>
      <c r="C93" s="1">
        <f t="shared" si="7"/>
        <v>16</v>
      </c>
      <c r="D93" s="1">
        <f t="shared" si="6"/>
        <v>5840</v>
      </c>
      <c r="E93" s="1">
        <v>11</v>
      </c>
      <c r="F93" s="1">
        <v>574</v>
      </c>
    </row>
    <row r="94" spans="2:6" ht="12.75" hidden="1">
      <c r="B94" s="1">
        <v>2</v>
      </c>
      <c r="C94" s="1">
        <f t="shared" si="7"/>
        <v>18</v>
      </c>
      <c r="D94" s="1">
        <f t="shared" si="6"/>
        <v>6570</v>
      </c>
      <c r="E94" s="1">
        <v>12</v>
      </c>
      <c r="F94" s="1">
        <v>597</v>
      </c>
    </row>
    <row r="95" spans="3:6" ht="12.75" hidden="1">
      <c r="C95" s="1">
        <f t="shared" si="7"/>
        <v>20</v>
      </c>
      <c r="D95" s="1">
        <f t="shared" si="6"/>
        <v>7300</v>
      </c>
      <c r="E95" s="1">
        <v>13</v>
      </c>
      <c r="F95" s="1">
        <v>619</v>
      </c>
    </row>
    <row r="97" ht="12.75" hidden="1">
      <c r="A97" s="1" t="s">
        <v>50</v>
      </c>
    </row>
    <row r="98" spans="2:6" ht="12.75" hidden="1">
      <c r="B98" s="53" t="s">
        <v>45</v>
      </c>
      <c r="C98" s="53" t="s">
        <v>46</v>
      </c>
      <c r="D98" s="53" t="s">
        <v>47</v>
      </c>
      <c r="E98" s="53" t="s">
        <v>48</v>
      </c>
      <c r="F98" s="53" t="s">
        <v>49</v>
      </c>
    </row>
    <row r="99" spans="2:6" ht="12.75" hidden="1">
      <c r="B99" s="1">
        <v>1</v>
      </c>
      <c r="C99" s="1">
        <v>0</v>
      </c>
      <c r="D99" s="1">
        <f aca="true" t="shared" si="8" ref="D99:D109">C99*365</f>
        <v>0</v>
      </c>
      <c r="E99" s="1">
        <v>1</v>
      </c>
      <c r="F99" s="1">
        <v>412</v>
      </c>
    </row>
    <row r="100" spans="2:6" ht="12.75" hidden="1">
      <c r="B100" s="1">
        <v>1.5</v>
      </c>
      <c r="C100" s="1">
        <f aca="true" t="shared" si="9" ref="C100:C109">C99+B99</f>
        <v>1</v>
      </c>
      <c r="D100" s="1">
        <f t="shared" si="8"/>
        <v>365</v>
      </c>
      <c r="E100" s="1">
        <v>2</v>
      </c>
      <c r="F100" s="1">
        <v>437</v>
      </c>
    </row>
    <row r="101" spans="2:6" ht="12.75" hidden="1">
      <c r="B101" s="1">
        <v>1.5</v>
      </c>
      <c r="C101" s="1">
        <f t="shared" si="9"/>
        <v>2.5</v>
      </c>
      <c r="D101" s="1">
        <f t="shared" si="8"/>
        <v>912.5</v>
      </c>
      <c r="E101" s="1">
        <v>3</v>
      </c>
      <c r="F101" s="1">
        <v>464</v>
      </c>
    </row>
    <row r="102" spans="2:6" ht="12.75" hidden="1">
      <c r="B102" s="1">
        <v>2</v>
      </c>
      <c r="C102" s="1">
        <f t="shared" si="9"/>
        <v>4</v>
      </c>
      <c r="D102" s="1">
        <f t="shared" si="8"/>
        <v>1460</v>
      </c>
      <c r="E102" s="1">
        <v>4</v>
      </c>
      <c r="F102" s="1">
        <v>492</v>
      </c>
    </row>
    <row r="103" spans="2:6" ht="12.75" hidden="1">
      <c r="B103" s="1">
        <v>2</v>
      </c>
      <c r="C103" s="1">
        <f t="shared" si="9"/>
        <v>6</v>
      </c>
      <c r="D103" s="1">
        <f t="shared" si="8"/>
        <v>2190</v>
      </c>
      <c r="E103" s="1">
        <v>5</v>
      </c>
      <c r="F103" s="1">
        <v>514</v>
      </c>
    </row>
    <row r="104" spans="2:6" ht="12.75" hidden="1">
      <c r="B104" s="1">
        <v>2</v>
      </c>
      <c r="C104" s="1">
        <f t="shared" si="9"/>
        <v>8</v>
      </c>
      <c r="D104" s="1">
        <f t="shared" si="8"/>
        <v>2920</v>
      </c>
      <c r="E104" s="1">
        <v>6</v>
      </c>
      <c r="F104" s="1">
        <v>550</v>
      </c>
    </row>
    <row r="105" spans="2:6" ht="12.75" hidden="1">
      <c r="B105" s="1">
        <v>2</v>
      </c>
      <c r="C105" s="1">
        <f t="shared" si="9"/>
        <v>10</v>
      </c>
      <c r="D105" s="1">
        <f t="shared" si="8"/>
        <v>3650</v>
      </c>
      <c r="E105" s="1">
        <v>7</v>
      </c>
      <c r="F105" s="1">
        <v>582</v>
      </c>
    </row>
    <row r="106" spans="2:6" ht="12.75" hidden="1">
      <c r="B106" s="1">
        <v>2</v>
      </c>
      <c r="C106" s="1">
        <f t="shared" si="9"/>
        <v>12</v>
      </c>
      <c r="D106" s="1">
        <f t="shared" si="8"/>
        <v>4380</v>
      </c>
      <c r="E106" s="1">
        <v>8</v>
      </c>
      <c r="F106" s="1">
        <v>619</v>
      </c>
    </row>
    <row r="107" spans="2:6" ht="12.75" hidden="1">
      <c r="B107" s="1">
        <v>3</v>
      </c>
      <c r="C107" s="1">
        <f t="shared" si="9"/>
        <v>14</v>
      </c>
      <c r="D107" s="1">
        <f t="shared" si="8"/>
        <v>5110</v>
      </c>
      <c r="E107" s="1">
        <v>9</v>
      </c>
      <c r="F107" s="1">
        <v>658</v>
      </c>
    </row>
    <row r="108" spans="2:6" ht="12.75" hidden="1">
      <c r="B108" s="1">
        <v>3</v>
      </c>
      <c r="C108" s="1">
        <f t="shared" si="9"/>
        <v>17</v>
      </c>
      <c r="D108" s="1">
        <f t="shared" si="8"/>
        <v>6205</v>
      </c>
      <c r="E108" s="1">
        <v>10</v>
      </c>
      <c r="F108" s="1">
        <v>686</v>
      </c>
    </row>
    <row r="109" spans="3:6" ht="12.75" hidden="1">
      <c r="C109" s="1">
        <f t="shared" si="9"/>
        <v>20</v>
      </c>
      <c r="D109" s="1">
        <f t="shared" si="8"/>
        <v>7300</v>
      </c>
      <c r="E109" s="1">
        <v>11</v>
      </c>
      <c r="F109" s="1">
        <v>713</v>
      </c>
    </row>
    <row r="111" ht="12.75" hidden="1">
      <c r="A111" s="1" t="s">
        <v>41</v>
      </c>
    </row>
    <row r="112" spans="2:6" ht="12.75" hidden="1">
      <c r="B112" s="53" t="s">
        <v>45</v>
      </c>
      <c r="C112" s="53" t="s">
        <v>46</v>
      </c>
      <c r="D112" s="53" t="s">
        <v>47</v>
      </c>
      <c r="E112" s="53" t="s">
        <v>48</v>
      </c>
      <c r="F112" s="53" t="s">
        <v>49</v>
      </c>
    </row>
    <row r="113" spans="2:6" ht="12.75" hidden="1">
      <c r="B113" s="1">
        <v>1</v>
      </c>
      <c r="C113" s="1">
        <v>0</v>
      </c>
      <c r="D113" s="1">
        <f aca="true" t="shared" si="10" ref="D113:D122">C113*365</f>
        <v>0</v>
      </c>
      <c r="E113" s="1">
        <v>1</v>
      </c>
      <c r="F113" s="1">
        <v>349</v>
      </c>
    </row>
    <row r="114" spans="2:6" ht="12.75" hidden="1">
      <c r="B114" s="1">
        <v>1.5</v>
      </c>
      <c r="C114" s="1">
        <f aca="true" t="shared" si="11" ref="C114:C122">C113+B113</f>
        <v>1</v>
      </c>
      <c r="D114" s="1">
        <f t="shared" si="10"/>
        <v>365</v>
      </c>
      <c r="E114" s="1">
        <v>2</v>
      </c>
      <c r="F114" s="1">
        <v>380</v>
      </c>
    </row>
    <row r="115" spans="2:6" ht="12.75" hidden="1">
      <c r="B115" s="1">
        <v>2.5</v>
      </c>
      <c r="C115" s="1">
        <f t="shared" si="11"/>
        <v>2.5</v>
      </c>
      <c r="D115" s="1">
        <f t="shared" si="10"/>
        <v>912.5</v>
      </c>
      <c r="E115" s="1">
        <v>3</v>
      </c>
      <c r="F115" s="1">
        <v>401</v>
      </c>
    </row>
    <row r="116" spans="2:6" ht="12.75" hidden="1">
      <c r="B116" s="1">
        <v>2.5</v>
      </c>
      <c r="C116" s="1">
        <f t="shared" si="11"/>
        <v>5</v>
      </c>
      <c r="D116" s="1">
        <f t="shared" si="10"/>
        <v>1825</v>
      </c>
      <c r="E116" s="1">
        <v>4</v>
      </c>
      <c r="F116" s="1">
        <v>425</v>
      </c>
    </row>
    <row r="117" spans="2:6" ht="12.75" hidden="1">
      <c r="B117" s="1">
        <v>3</v>
      </c>
      <c r="C117" s="1">
        <f t="shared" si="11"/>
        <v>7.5</v>
      </c>
      <c r="D117" s="1">
        <f t="shared" si="10"/>
        <v>2737.5</v>
      </c>
      <c r="E117" s="1">
        <v>5</v>
      </c>
      <c r="F117" s="1">
        <v>459</v>
      </c>
    </row>
    <row r="118" spans="2:6" ht="12.75" hidden="1">
      <c r="B118" s="1">
        <v>3.5</v>
      </c>
      <c r="C118" s="1">
        <f t="shared" si="11"/>
        <v>10.5</v>
      </c>
      <c r="D118" s="1">
        <f t="shared" si="10"/>
        <v>3832.5</v>
      </c>
      <c r="E118" s="1">
        <v>6</v>
      </c>
      <c r="F118" s="1">
        <v>496</v>
      </c>
    </row>
    <row r="119" spans="2:6" ht="12.75" hidden="1">
      <c r="B119" s="1">
        <v>4</v>
      </c>
      <c r="C119" s="1">
        <f t="shared" si="11"/>
        <v>14</v>
      </c>
      <c r="D119" s="1">
        <f t="shared" si="10"/>
        <v>5110</v>
      </c>
      <c r="E119" s="1">
        <v>7</v>
      </c>
      <c r="F119" s="1">
        <v>521</v>
      </c>
    </row>
    <row r="120" spans="2:6" ht="12.75" hidden="1">
      <c r="B120" s="1">
        <v>4</v>
      </c>
      <c r="C120" s="1">
        <f t="shared" si="11"/>
        <v>18</v>
      </c>
      <c r="D120" s="1">
        <f t="shared" si="10"/>
        <v>6570</v>
      </c>
      <c r="E120" s="1">
        <v>8</v>
      </c>
      <c r="F120" s="1">
        <v>557</v>
      </c>
    </row>
    <row r="121" spans="2:6" ht="12.75" hidden="1">
      <c r="B121" s="1">
        <v>4</v>
      </c>
      <c r="C121" s="1">
        <f t="shared" si="11"/>
        <v>22</v>
      </c>
      <c r="D121" s="1">
        <f t="shared" si="10"/>
        <v>8030</v>
      </c>
      <c r="E121" s="1">
        <v>9</v>
      </c>
      <c r="F121" s="1">
        <v>589</v>
      </c>
    </row>
    <row r="122" spans="3:6" ht="12.75" hidden="1">
      <c r="C122" s="1">
        <f t="shared" si="11"/>
        <v>26</v>
      </c>
      <c r="D122" s="1">
        <f t="shared" si="10"/>
        <v>9490</v>
      </c>
      <c r="E122" s="1">
        <v>10</v>
      </c>
      <c r="F122" s="1">
        <v>619</v>
      </c>
    </row>
    <row r="125" ht="12.75" hidden="1">
      <c r="A125" s="1" t="s">
        <v>42</v>
      </c>
    </row>
    <row r="126" spans="2:6" ht="12.75" hidden="1">
      <c r="B126" s="53" t="s">
        <v>45</v>
      </c>
      <c r="C126" s="53" t="s">
        <v>46</v>
      </c>
      <c r="D126" s="53" t="s">
        <v>47</v>
      </c>
      <c r="E126" s="53" t="s">
        <v>48</v>
      </c>
      <c r="F126" s="53" t="s">
        <v>49</v>
      </c>
    </row>
    <row r="127" spans="2:6" ht="12.75" hidden="1">
      <c r="B127" s="1">
        <v>1</v>
      </c>
      <c r="C127" s="1">
        <v>0</v>
      </c>
      <c r="D127" s="1">
        <f>C127*365</f>
        <v>0</v>
      </c>
      <c r="E127" s="1">
        <v>1</v>
      </c>
      <c r="F127" s="1">
        <v>451</v>
      </c>
    </row>
    <row r="128" spans="2:6" ht="12.75" hidden="1">
      <c r="B128" s="1">
        <v>2</v>
      </c>
      <c r="C128" s="1">
        <f>C127+B127</f>
        <v>1</v>
      </c>
      <c r="D128" s="1">
        <f>C128*365</f>
        <v>365</v>
      </c>
      <c r="E128" s="1">
        <v>2</v>
      </c>
      <c r="F128" s="1">
        <v>508</v>
      </c>
    </row>
    <row r="129" spans="2:6" ht="12.75" hidden="1">
      <c r="B129" s="1">
        <v>2</v>
      </c>
      <c r="C129" s="1">
        <f>C128+B128</f>
        <v>3</v>
      </c>
      <c r="D129" s="1">
        <f>C129*365</f>
        <v>1095</v>
      </c>
      <c r="E129" s="1">
        <v>3</v>
      </c>
      <c r="F129" s="1">
        <v>576</v>
      </c>
    </row>
    <row r="130" spans="2:6" ht="12.75" hidden="1">
      <c r="B130" s="1">
        <v>2</v>
      </c>
      <c r="C130" s="1">
        <f>C129+B129</f>
        <v>5</v>
      </c>
      <c r="D130" s="1">
        <f>C130*365</f>
        <v>1825</v>
      </c>
      <c r="E130" s="1">
        <v>4</v>
      </c>
      <c r="F130" s="1">
        <v>623</v>
      </c>
    </row>
    <row r="131" spans="3:6" ht="12.75" hidden="1">
      <c r="C131" s="1">
        <f>C130+B130</f>
        <v>7</v>
      </c>
      <c r="D131" s="1">
        <f>C131*365</f>
        <v>2555</v>
      </c>
      <c r="E131" s="1">
        <v>5</v>
      </c>
      <c r="F131" s="1">
        <v>673</v>
      </c>
    </row>
    <row r="134" ht="12.75" hidden="1">
      <c r="A134" s="1" t="s">
        <v>43</v>
      </c>
    </row>
    <row r="135" spans="2:6" ht="12.75" hidden="1">
      <c r="B135" s="53" t="s">
        <v>45</v>
      </c>
      <c r="C135" s="53" t="s">
        <v>46</v>
      </c>
      <c r="D135" s="53" t="s">
        <v>47</v>
      </c>
      <c r="E135" s="53" t="s">
        <v>48</v>
      </c>
      <c r="F135" s="53" t="s">
        <v>49</v>
      </c>
    </row>
    <row r="136" spans="2:6" ht="12.75" hidden="1">
      <c r="B136" s="1">
        <v>2</v>
      </c>
      <c r="C136" s="1">
        <v>0</v>
      </c>
      <c r="D136" s="1">
        <f aca="true" t="shared" si="12" ref="D136:D144">C136*365</f>
        <v>0</v>
      </c>
      <c r="E136" s="1">
        <v>1</v>
      </c>
      <c r="F136" s="1">
        <v>431</v>
      </c>
    </row>
    <row r="137" spans="2:6" ht="12.75" hidden="1">
      <c r="B137" s="1">
        <v>2</v>
      </c>
      <c r="C137" s="1">
        <f aca="true" t="shared" si="13" ref="C137:C144">C136+B136</f>
        <v>2</v>
      </c>
      <c r="D137" s="1">
        <f t="shared" si="12"/>
        <v>730</v>
      </c>
      <c r="E137" s="1">
        <v>2</v>
      </c>
      <c r="F137" s="1">
        <v>460</v>
      </c>
    </row>
    <row r="138" spans="2:6" ht="12.75" hidden="1">
      <c r="B138" s="1">
        <v>2</v>
      </c>
      <c r="C138" s="1">
        <f t="shared" si="13"/>
        <v>4</v>
      </c>
      <c r="D138" s="1">
        <f t="shared" si="12"/>
        <v>1460</v>
      </c>
      <c r="E138" s="1">
        <v>3</v>
      </c>
      <c r="F138" s="1">
        <v>492</v>
      </c>
    </row>
    <row r="139" spans="2:6" ht="12.75" hidden="1">
      <c r="B139" s="1">
        <v>2</v>
      </c>
      <c r="C139" s="1">
        <f t="shared" si="13"/>
        <v>6</v>
      </c>
      <c r="D139" s="1">
        <f t="shared" si="12"/>
        <v>2190</v>
      </c>
      <c r="E139" s="1">
        <v>4</v>
      </c>
      <c r="F139" s="1">
        <v>531</v>
      </c>
    </row>
    <row r="140" spans="2:6" ht="12.75" hidden="1">
      <c r="B140" s="1">
        <v>2</v>
      </c>
      <c r="C140" s="1">
        <f t="shared" si="13"/>
        <v>8</v>
      </c>
      <c r="D140" s="1">
        <f t="shared" si="12"/>
        <v>2920</v>
      </c>
      <c r="E140" s="1">
        <v>5</v>
      </c>
      <c r="F140" s="1">
        <v>567</v>
      </c>
    </row>
    <row r="141" spans="2:8" ht="12.75" hidden="1">
      <c r="B141" s="1">
        <v>2</v>
      </c>
      <c r="C141" s="1">
        <f t="shared" si="13"/>
        <v>10</v>
      </c>
      <c r="D141" s="1">
        <f t="shared" si="12"/>
        <v>3650</v>
      </c>
      <c r="E141" s="1">
        <v>6</v>
      </c>
      <c r="F141" s="1">
        <v>612</v>
      </c>
      <c r="H141" s="1" t="s">
        <v>51</v>
      </c>
    </row>
    <row r="142" spans="2:6" ht="12.75" hidden="1">
      <c r="B142" s="1">
        <v>2.5</v>
      </c>
      <c r="C142" s="1">
        <f t="shared" si="13"/>
        <v>12</v>
      </c>
      <c r="D142" s="1">
        <f t="shared" si="12"/>
        <v>4380</v>
      </c>
      <c r="E142" s="1">
        <v>7</v>
      </c>
      <c r="F142" s="1">
        <v>658</v>
      </c>
    </row>
    <row r="143" spans="2:6" ht="12.75" hidden="1">
      <c r="B143" s="1">
        <v>2.5</v>
      </c>
      <c r="C143" s="1">
        <f t="shared" si="13"/>
        <v>14.5</v>
      </c>
      <c r="D143" s="1">
        <f t="shared" si="12"/>
        <v>5292.5</v>
      </c>
      <c r="E143" s="1">
        <v>8</v>
      </c>
      <c r="F143" s="1">
        <v>703</v>
      </c>
    </row>
    <row r="144" spans="3:6" ht="12.75" hidden="1">
      <c r="C144" s="1">
        <f t="shared" si="13"/>
        <v>17</v>
      </c>
      <c r="D144" s="1">
        <f t="shared" si="12"/>
        <v>6205</v>
      </c>
      <c r="E144" s="1">
        <v>9</v>
      </c>
      <c r="F144" s="1">
        <v>749</v>
      </c>
    </row>
    <row r="146" spans="2:6" ht="12.75" hidden="1">
      <c r="B146" s="53" t="s">
        <v>45</v>
      </c>
      <c r="C146" s="53" t="s">
        <v>46</v>
      </c>
      <c r="D146" s="53" t="s">
        <v>47</v>
      </c>
      <c r="E146" s="53" t="s">
        <v>48</v>
      </c>
      <c r="F146" s="53" t="s">
        <v>49</v>
      </c>
    </row>
    <row r="147" spans="2:6" ht="12.75" hidden="1">
      <c r="B147" s="1">
        <v>1</v>
      </c>
      <c r="C147" s="1">
        <v>0</v>
      </c>
      <c r="D147" s="1">
        <f aca="true" t="shared" si="14" ref="D147:D157">C147*365</f>
        <v>0</v>
      </c>
      <c r="E147" s="1">
        <v>1</v>
      </c>
      <c r="F147" s="1">
        <v>349</v>
      </c>
    </row>
    <row r="148" spans="2:6" ht="12.75" hidden="1">
      <c r="B148" s="1">
        <v>2</v>
      </c>
      <c r="C148" s="1">
        <f aca="true" t="shared" si="15" ref="C148:C157">B147+C147</f>
        <v>1</v>
      </c>
      <c r="D148" s="1">
        <f t="shared" si="14"/>
        <v>365</v>
      </c>
      <c r="E148" s="1">
        <v>2</v>
      </c>
      <c r="F148" s="1">
        <v>376</v>
      </c>
    </row>
    <row r="149" spans="2:6" ht="12.75" hidden="1">
      <c r="B149" s="1">
        <v>2</v>
      </c>
      <c r="C149" s="1">
        <f t="shared" si="15"/>
        <v>3</v>
      </c>
      <c r="D149" s="1">
        <f t="shared" si="14"/>
        <v>1095</v>
      </c>
      <c r="E149" s="1">
        <v>3</v>
      </c>
      <c r="F149" s="1">
        <v>407</v>
      </c>
    </row>
    <row r="150" spans="2:6" ht="12.75" hidden="1">
      <c r="B150" s="1">
        <v>3</v>
      </c>
      <c r="C150" s="1">
        <f t="shared" si="15"/>
        <v>5</v>
      </c>
      <c r="D150" s="1">
        <f t="shared" si="14"/>
        <v>1825</v>
      </c>
      <c r="E150" s="1">
        <v>4</v>
      </c>
      <c r="F150" s="1">
        <v>439</v>
      </c>
    </row>
    <row r="151" spans="2:6" ht="12.75" hidden="1">
      <c r="B151" s="1">
        <v>3</v>
      </c>
      <c r="C151" s="1">
        <f t="shared" si="15"/>
        <v>8</v>
      </c>
      <c r="D151" s="1">
        <f t="shared" si="14"/>
        <v>2920</v>
      </c>
      <c r="E151" s="1">
        <v>5</v>
      </c>
      <c r="F151" s="1">
        <v>467</v>
      </c>
    </row>
    <row r="152" spans="2:6" ht="12.75" hidden="1">
      <c r="B152" s="1">
        <v>3</v>
      </c>
      <c r="C152" s="1">
        <f t="shared" si="15"/>
        <v>11</v>
      </c>
      <c r="D152" s="1">
        <f t="shared" si="14"/>
        <v>4015</v>
      </c>
      <c r="E152" s="1">
        <v>6</v>
      </c>
      <c r="F152" s="1">
        <v>500</v>
      </c>
    </row>
    <row r="153" spans="2:6" ht="12.75" hidden="1">
      <c r="B153" s="1">
        <v>3</v>
      </c>
      <c r="C153" s="1">
        <f t="shared" si="15"/>
        <v>14</v>
      </c>
      <c r="D153" s="1">
        <f t="shared" si="14"/>
        <v>5110</v>
      </c>
      <c r="E153" s="1">
        <v>7</v>
      </c>
      <c r="F153" s="1">
        <v>517</v>
      </c>
    </row>
    <row r="154" spans="2:6" ht="12.75" hidden="1">
      <c r="B154" s="1">
        <v>3</v>
      </c>
      <c r="C154" s="1">
        <f t="shared" si="15"/>
        <v>17</v>
      </c>
      <c r="D154" s="1">
        <f t="shared" si="14"/>
        <v>6205</v>
      </c>
      <c r="E154" s="1">
        <v>8</v>
      </c>
      <c r="F154" s="1">
        <v>550</v>
      </c>
    </row>
    <row r="155" spans="2:6" ht="12.75" hidden="1">
      <c r="B155" s="1">
        <v>3</v>
      </c>
      <c r="C155" s="1">
        <f t="shared" si="15"/>
        <v>20</v>
      </c>
      <c r="D155" s="1">
        <f t="shared" si="14"/>
        <v>7300</v>
      </c>
      <c r="E155" s="1">
        <v>9</v>
      </c>
      <c r="F155" s="1">
        <v>582</v>
      </c>
    </row>
    <row r="156" spans="2:6" ht="12.75" hidden="1">
      <c r="B156" s="1">
        <v>4</v>
      </c>
      <c r="C156" s="1">
        <f t="shared" si="15"/>
        <v>23</v>
      </c>
      <c r="D156" s="1">
        <f t="shared" si="14"/>
        <v>8395</v>
      </c>
      <c r="E156" s="1">
        <v>10</v>
      </c>
      <c r="F156" s="1">
        <v>619</v>
      </c>
    </row>
    <row r="157" spans="3:6" ht="12.75" hidden="1">
      <c r="C157" s="1">
        <f t="shared" si="15"/>
        <v>27</v>
      </c>
      <c r="D157" s="1">
        <f t="shared" si="14"/>
        <v>9855</v>
      </c>
      <c r="E157" s="1">
        <v>11</v>
      </c>
      <c r="F157" s="1">
        <v>642</v>
      </c>
    </row>
    <row r="65536" ht="45" customHeight="1"/>
  </sheetData>
  <sheetProtection password="CC92" sheet="1"/>
  <mergeCells count="11">
    <mergeCell ref="A14:A15"/>
    <mergeCell ref="A17:G17"/>
    <mergeCell ref="A18:A28"/>
    <mergeCell ref="A5:G5"/>
    <mergeCell ref="A6:A9"/>
    <mergeCell ref="E11:F11"/>
    <mergeCell ref="B13:G13"/>
    <mergeCell ref="B1:G1"/>
    <mergeCell ref="B2:G2"/>
    <mergeCell ref="B3:G3"/>
    <mergeCell ref="B4:G4"/>
  </mergeCells>
  <dataValidations count="2">
    <dataValidation type="list" operator="equal" allowBlank="1" showErrorMessage="1" sqref="C15">
      <formula1>'Catégorie A'!$D$31:$E$31</formula1>
    </dataValidation>
    <dataValidation type="list" operator="equal" allowBlank="1" showErrorMessage="1" sqref="C18">
      <formula1>'Catégorie A'!$B$32:$B$39</formula1>
    </dataValidation>
  </dataValidations>
  <printOptions/>
  <pageMargins left="0.2" right="0.2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B1">
      <pane ySplit="1" topLeftCell="BM1" activePane="topLeft" state="split"/>
      <selection pane="topLeft" activeCell="G11" sqref="G11"/>
      <selection pane="bottomLeft" activeCell="A1" sqref="A1"/>
    </sheetView>
  </sheetViews>
  <sheetFormatPr defaultColWidth="11.421875" defaultRowHeight="12.75" zeroHeight="1"/>
  <cols>
    <col min="1" max="1" width="0" style="1" hidden="1" customWidth="1"/>
    <col min="2" max="2" width="30.7109375" style="1" customWidth="1"/>
    <col min="3" max="3" width="22.421875" style="1" customWidth="1"/>
    <col min="4" max="7" width="20.7109375" style="1" customWidth="1"/>
    <col min="8" max="16384" width="11.00390625" style="1" customWidth="1"/>
  </cols>
  <sheetData>
    <row r="1" spans="1:7" ht="45" customHeight="1">
      <c r="A1" s="2"/>
      <c r="B1" s="112" t="s">
        <v>0</v>
      </c>
      <c r="C1" s="112"/>
      <c r="D1" s="112"/>
      <c r="E1" s="112"/>
      <c r="F1" s="112"/>
      <c r="G1" s="112"/>
    </row>
    <row r="2" spans="1:7" ht="5.25" customHeight="1">
      <c r="A2" s="2"/>
      <c r="B2" s="122"/>
      <c r="C2" s="122"/>
      <c r="D2" s="122"/>
      <c r="E2" s="122"/>
      <c r="F2" s="122"/>
      <c r="G2" s="122"/>
    </row>
    <row r="3" spans="1:7" ht="45" customHeight="1">
      <c r="A3" s="2"/>
      <c r="B3" s="114" t="s">
        <v>52</v>
      </c>
      <c r="C3" s="114"/>
      <c r="D3" s="114"/>
      <c r="E3" s="114"/>
      <c r="F3" s="114"/>
      <c r="G3" s="114"/>
    </row>
    <row r="4" spans="1:7" ht="5.25" customHeight="1">
      <c r="A4" s="2"/>
      <c r="B4" s="123"/>
      <c r="C4" s="123"/>
      <c r="D4" s="123"/>
      <c r="E4" s="123"/>
      <c r="F4" s="123"/>
      <c r="G4" s="123"/>
    </row>
    <row r="5" spans="1:7" ht="45" customHeight="1">
      <c r="A5" s="124" t="s">
        <v>2</v>
      </c>
      <c r="B5" s="124"/>
      <c r="C5" s="124"/>
      <c r="D5" s="124"/>
      <c r="E5" s="124"/>
      <c r="F5" s="124"/>
      <c r="G5" s="124"/>
    </row>
    <row r="6" spans="1:7" ht="12.75">
      <c r="A6" s="125"/>
      <c r="B6" s="3"/>
      <c r="C6" s="4" t="s">
        <v>3</v>
      </c>
      <c r="D6" s="4" t="s">
        <v>4</v>
      </c>
      <c r="E6" s="4" t="s">
        <v>5</v>
      </c>
      <c r="F6" s="4" t="s">
        <v>6</v>
      </c>
      <c r="G6" s="54" t="s">
        <v>7</v>
      </c>
    </row>
    <row r="7" spans="1:7" ht="12.75">
      <c r="A7" s="125"/>
      <c r="B7" s="6" t="s">
        <v>8</v>
      </c>
      <c r="C7" s="7">
        <v>0</v>
      </c>
      <c r="D7" s="7">
        <v>0</v>
      </c>
      <c r="E7" s="7">
        <v>0</v>
      </c>
      <c r="F7" s="8"/>
      <c r="G7" s="55"/>
    </row>
    <row r="8" spans="1:7" ht="12.75">
      <c r="A8" s="125"/>
      <c r="B8" s="10" t="s">
        <v>9</v>
      </c>
      <c r="C8" s="11">
        <v>4</v>
      </c>
      <c r="D8" s="11">
        <v>0</v>
      </c>
      <c r="E8" s="11">
        <v>0</v>
      </c>
      <c r="F8" s="8">
        <f>(C7*365)+(D7*365/12)+E7+(C8*365)+(D8*365/12)+E8</f>
        <v>1460</v>
      </c>
      <c r="G8" s="56">
        <f>F8*0.75</f>
        <v>1095</v>
      </c>
    </row>
    <row r="9" spans="1:7" ht="12.75">
      <c r="A9" s="125"/>
      <c r="B9" s="13" t="s">
        <v>10</v>
      </c>
      <c r="C9" s="14">
        <v>0</v>
      </c>
      <c r="D9" s="14">
        <v>0</v>
      </c>
      <c r="E9" s="14">
        <v>0</v>
      </c>
      <c r="F9" s="8">
        <f>(C9*365)+(D9*365/12)+E9</f>
        <v>0</v>
      </c>
      <c r="G9" s="57">
        <f>F9*0.5</f>
        <v>0</v>
      </c>
    </row>
    <row r="10" spans="1:7" ht="12.75">
      <c r="A10" s="58"/>
      <c r="B10" s="17"/>
      <c r="C10" s="17"/>
      <c r="D10" s="17"/>
      <c r="E10" s="17"/>
      <c r="F10" s="17" t="s">
        <v>11</v>
      </c>
      <c r="G10" s="59">
        <f>SUM(G7:G9)</f>
        <v>1095</v>
      </c>
    </row>
    <row r="11" spans="1:7" ht="12.75">
      <c r="A11" s="60"/>
      <c r="B11" s="61"/>
      <c r="C11" s="61"/>
      <c r="D11" s="61"/>
      <c r="E11" s="126" t="s">
        <v>12</v>
      </c>
      <c r="F11" s="126"/>
      <c r="G11" s="62">
        <f>G10/365</f>
        <v>3</v>
      </c>
    </row>
    <row r="12" spans="2:7" ht="5.25" customHeight="1">
      <c r="B12" s="127"/>
      <c r="C12" s="127"/>
      <c r="D12" s="127"/>
      <c r="E12" s="127"/>
      <c r="F12" s="127"/>
      <c r="G12" s="127"/>
    </row>
    <row r="13" spans="1:7" ht="45" customHeight="1">
      <c r="A13" s="63" t="s">
        <v>13</v>
      </c>
      <c r="B13" s="118" t="s">
        <v>53</v>
      </c>
      <c r="C13" s="118"/>
      <c r="D13" s="118"/>
      <c r="E13" s="118"/>
      <c r="F13" s="118"/>
      <c r="G13" s="118"/>
    </row>
    <row r="14" spans="1:7" ht="12.75">
      <c r="A14" s="128"/>
      <c r="B14" s="64" t="s">
        <v>54</v>
      </c>
      <c r="C14" s="65">
        <v>2000</v>
      </c>
      <c r="D14" s="129" t="s">
        <v>16</v>
      </c>
      <c r="E14" s="129"/>
      <c r="F14" s="129"/>
      <c r="G14" s="129"/>
    </row>
    <row r="15" spans="1:7" ht="12.75" hidden="1">
      <c r="A15" s="128"/>
      <c r="B15" s="33" t="s">
        <v>17</v>
      </c>
      <c r="C15" s="34" t="s">
        <v>18</v>
      </c>
      <c r="D15" s="129"/>
      <c r="E15" s="129"/>
      <c r="F15" s="129"/>
      <c r="G15" s="129"/>
    </row>
    <row r="16" spans="2:7" ht="5.25" customHeight="1">
      <c r="B16" s="127"/>
      <c r="C16" s="127"/>
      <c r="D16" s="127"/>
      <c r="E16" s="127"/>
      <c r="F16" s="127"/>
      <c r="G16" s="127"/>
    </row>
    <row r="17" spans="1:7" ht="45" customHeight="1">
      <c r="A17" s="66" t="s">
        <v>55</v>
      </c>
      <c r="B17" s="130" t="s">
        <v>19</v>
      </c>
      <c r="C17" s="130"/>
      <c r="D17" s="130"/>
      <c r="E17" s="130"/>
      <c r="F17" s="130"/>
      <c r="G17" s="130"/>
    </row>
    <row r="18" spans="1:7" ht="30" customHeight="1">
      <c r="A18" s="128"/>
      <c r="B18" s="67" t="s">
        <v>20</v>
      </c>
      <c r="C18" s="68" t="s">
        <v>56</v>
      </c>
      <c r="D18" s="69"/>
      <c r="E18" s="69"/>
      <c r="F18" s="69"/>
      <c r="G18" s="70"/>
    </row>
    <row r="19" spans="1:7" ht="12.75">
      <c r="A19" s="128"/>
      <c r="B19" s="41" t="s">
        <v>22</v>
      </c>
      <c r="C19" s="40">
        <f>IF(C18="Secrétaires administratifs",VLOOKUP(G10,$D$42:$E$54,2,TRUE),IF(C18="Secrétaires de documentation",VLOOKUP(G10,$D$58:$E$70,2,TRUE),IF(C18="Technicien d'art",VLOOKUP(G10,$D$74:$E$86,2,TRUE),IF(C18="Techniciens des services culturels et des bâtiments de France",VLOOKUP(G10,$D$90:$E$102,2,TRUE),IF(C18="Technicien de recherche",VLOOKUP(G10,$D$106:$E$118,2,TRUE),0)))))</f>
        <v>3</v>
      </c>
      <c r="D19" s="39"/>
      <c r="E19" s="39"/>
      <c r="F19" s="39"/>
      <c r="G19" s="71"/>
    </row>
    <row r="20" spans="1:7" ht="12.75">
      <c r="A20" s="128"/>
      <c r="B20" s="41" t="s">
        <v>23</v>
      </c>
      <c r="C20" s="40">
        <f>IF(C18="Secrétaires administratifs",(VLOOKUP(C19,$E$42:$F$54,2,TRUE)),IF(C18="Secrétaires de documentation",(VLOOKUP(C19,$E$58:$F$70,2,TRUE)),IF(C18="Technicien d'art",(VLOOKUP(C19,$E$74:$F$86,2,TRUE)),IF(C18="Techniciens des services culturels et des bâtiments de France",(VLOOKUP(C19,$E$90:$F$102,2,TRUE)),IF(C18="Technicien de recherche",(VLOOKUP(C19,$E$106:$F$118,2,TRUE)),0)))))</f>
        <v>325</v>
      </c>
      <c r="D20" s="39"/>
      <c r="E20" s="39"/>
      <c r="F20" s="39"/>
      <c r="G20" s="71"/>
    </row>
    <row r="21" spans="1:7" ht="12.75">
      <c r="A21" s="128"/>
      <c r="B21" s="41" t="s">
        <v>24</v>
      </c>
      <c r="C21" s="42">
        <f>C20*B30</f>
        <v>18058.1375</v>
      </c>
      <c r="D21" s="39"/>
      <c r="E21" s="39"/>
      <c r="F21" s="39"/>
      <c r="G21" s="71"/>
    </row>
    <row r="22" spans="1:7" ht="12.75" hidden="1">
      <c r="A22" s="128"/>
      <c r="B22" s="41" t="s">
        <v>25</v>
      </c>
      <c r="C22" s="42">
        <f>INDEX(C33:D37,MATCH(C18,B33:B37,0),MATCH(C15,C32:D32,1))</f>
        <v>4067</v>
      </c>
      <c r="D22" s="39" t="s">
        <v>57</v>
      </c>
      <c r="E22" s="39"/>
      <c r="F22" s="39"/>
      <c r="G22" s="71"/>
    </row>
    <row r="23" spans="1:7" ht="12.75" hidden="1">
      <c r="A23" s="128"/>
      <c r="B23" s="41" t="s">
        <v>26</v>
      </c>
      <c r="C23" s="42">
        <f>SUM(C21:C22)</f>
        <v>22125.1375</v>
      </c>
      <c r="D23" s="39"/>
      <c r="E23" s="39"/>
      <c r="F23" s="39"/>
      <c r="G23" s="71"/>
    </row>
    <row r="24" spans="1:7" ht="12.75">
      <c r="A24" s="128"/>
      <c r="B24" s="44" t="s">
        <v>58</v>
      </c>
      <c r="C24" s="45">
        <f>C21/12</f>
        <v>1504.8447916666667</v>
      </c>
      <c r="D24" s="39"/>
      <c r="E24" s="39"/>
      <c r="F24" s="39"/>
      <c r="G24" s="71"/>
    </row>
    <row r="25" spans="1:7" ht="12.75">
      <c r="A25" s="128"/>
      <c r="B25" s="72" t="s">
        <v>28</v>
      </c>
      <c r="C25" s="73">
        <v>80</v>
      </c>
      <c r="D25" s="74" t="s">
        <v>59</v>
      </c>
      <c r="E25" s="39"/>
      <c r="F25" s="39"/>
      <c r="G25" s="71"/>
    </row>
    <row r="26" spans="1:7" ht="12.75" hidden="1">
      <c r="A26" s="128"/>
      <c r="B26" s="44" t="s">
        <v>30</v>
      </c>
      <c r="C26" s="45">
        <f>C14*C25/100</f>
        <v>1600</v>
      </c>
      <c r="D26" s="75"/>
      <c r="E26" s="39"/>
      <c r="F26" s="39"/>
      <c r="G26" s="71"/>
    </row>
    <row r="27" spans="1:7" ht="12.75">
      <c r="A27" s="128"/>
      <c r="B27" s="47" t="s">
        <v>31</v>
      </c>
      <c r="C27" s="48">
        <f>IF(C24&lt;C26,C26,C24)</f>
        <v>1600</v>
      </c>
      <c r="D27" s="76" t="s">
        <v>32</v>
      </c>
      <c r="E27" s="77"/>
      <c r="F27" s="39"/>
      <c r="G27" s="71"/>
    </row>
    <row r="28" spans="1:7" ht="12.75">
      <c r="A28" s="128"/>
      <c r="B28" s="47" t="s">
        <v>33</v>
      </c>
      <c r="C28" s="48">
        <f>C27+(C22/12)</f>
        <v>1938.9166666666667</v>
      </c>
      <c r="D28" s="78" t="s">
        <v>34</v>
      </c>
      <c r="E28" s="79"/>
      <c r="F28" s="78"/>
      <c r="G28" s="80"/>
    </row>
    <row r="29" ht="12.75"/>
    <row r="30" spans="1:2" ht="12.75" hidden="1">
      <c r="A30" s="1" t="s">
        <v>35</v>
      </c>
      <c r="B30" s="1">
        <v>55.5635</v>
      </c>
    </row>
    <row r="32" spans="3:4" ht="12.75" hidden="1">
      <c r="C32" s="1" t="s">
        <v>36</v>
      </c>
      <c r="D32" s="1" t="s">
        <v>18</v>
      </c>
    </row>
    <row r="33" spans="1:4" ht="12.75" hidden="1">
      <c r="A33" s="1" t="s">
        <v>37</v>
      </c>
      <c r="B33" s="1" t="s">
        <v>56</v>
      </c>
      <c r="C33" s="1">
        <v>4067</v>
      </c>
      <c r="D33" s="1">
        <v>4067</v>
      </c>
    </row>
    <row r="34" spans="2:4" ht="12.75" hidden="1">
      <c r="B34" s="1" t="s">
        <v>60</v>
      </c>
      <c r="C34" s="1">
        <v>3215</v>
      </c>
      <c r="D34" s="1">
        <v>3215</v>
      </c>
    </row>
    <row r="35" spans="2:6" ht="12.75" hidden="1">
      <c r="B35" s="1" t="s">
        <v>61</v>
      </c>
      <c r="C35" s="1">
        <v>3271</v>
      </c>
      <c r="D35" s="1">
        <v>3271</v>
      </c>
      <c r="F35" s="1" t="s">
        <v>62</v>
      </c>
    </row>
    <row r="36" spans="2:4" ht="12.75" hidden="1">
      <c r="B36" s="1" t="s">
        <v>63</v>
      </c>
      <c r="C36" s="1">
        <v>3531</v>
      </c>
      <c r="D36" s="1">
        <v>3531</v>
      </c>
    </row>
    <row r="37" spans="2:4" ht="12.75" hidden="1">
      <c r="B37" s="1" t="s">
        <v>64</v>
      </c>
      <c r="C37" s="1">
        <v>2690</v>
      </c>
      <c r="D37" s="1">
        <v>2690</v>
      </c>
    </row>
    <row r="40" ht="12.75" hidden="1">
      <c r="A40" s="1" t="s">
        <v>56</v>
      </c>
    </row>
    <row r="41" spans="2:6" ht="12.75" hidden="1">
      <c r="B41" s="53" t="s">
        <v>45</v>
      </c>
      <c r="C41" s="53" t="s">
        <v>46</v>
      </c>
      <c r="D41" s="53" t="s">
        <v>47</v>
      </c>
      <c r="E41" s="53" t="s">
        <v>48</v>
      </c>
      <c r="F41" s="53" t="s">
        <v>49</v>
      </c>
    </row>
    <row r="42" spans="2:6" ht="12.75" hidden="1">
      <c r="B42" s="1">
        <v>1</v>
      </c>
      <c r="C42" s="1">
        <v>0</v>
      </c>
      <c r="D42" s="1">
        <f aca="true" t="shared" si="0" ref="D42:D54">C42*365</f>
        <v>0</v>
      </c>
      <c r="E42" s="1">
        <v>1</v>
      </c>
      <c r="F42" s="1">
        <v>311</v>
      </c>
    </row>
    <row r="43" spans="2:6" ht="12.75" hidden="1">
      <c r="B43" s="1">
        <v>2</v>
      </c>
      <c r="C43" s="1">
        <f aca="true" t="shared" si="1" ref="C43:C54">C42+B42</f>
        <v>1</v>
      </c>
      <c r="D43" s="1">
        <f t="shared" si="0"/>
        <v>365</v>
      </c>
      <c r="E43" s="1">
        <v>2</v>
      </c>
      <c r="F43" s="1">
        <v>317</v>
      </c>
    </row>
    <row r="44" spans="2:6" ht="12.75" hidden="1">
      <c r="B44" s="1">
        <v>2</v>
      </c>
      <c r="C44" s="1">
        <f t="shared" si="1"/>
        <v>3</v>
      </c>
      <c r="D44" s="1">
        <f t="shared" si="0"/>
        <v>1095</v>
      </c>
      <c r="E44" s="1">
        <v>3</v>
      </c>
      <c r="F44" s="1">
        <v>325</v>
      </c>
    </row>
    <row r="45" spans="2:6" ht="12.75" hidden="1">
      <c r="B45" s="1">
        <v>2</v>
      </c>
      <c r="C45" s="1">
        <f t="shared" si="1"/>
        <v>5</v>
      </c>
      <c r="D45" s="1">
        <f t="shared" si="0"/>
        <v>1825</v>
      </c>
      <c r="E45" s="1">
        <v>4</v>
      </c>
      <c r="F45" s="1">
        <v>334</v>
      </c>
    </row>
    <row r="46" spans="2:6" ht="12.75" hidden="1">
      <c r="B46" s="1">
        <v>3</v>
      </c>
      <c r="C46" s="1">
        <f t="shared" si="1"/>
        <v>7</v>
      </c>
      <c r="D46" s="1">
        <f t="shared" si="0"/>
        <v>2555</v>
      </c>
      <c r="E46" s="1">
        <v>5</v>
      </c>
      <c r="F46" s="1">
        <v>345</v>
      </c>
    </row>
    <row r="47" spans="2:6" ht="12.75" hidden="1">
      <c r="B47" s="1">
        <v>3</v>
      </c>
      <c r="C47" s="1">
        <f t="shared" si="1"/>
        <v>10</v>
      </c>
      <c r="D47" s="1">
        <f t="shared" si="0"/>
        <v>3650</v>
      </c>
      <c r="E47" s="1">
        <v>6</v>
      </c>
      <c r="F47" s="1">
        <v>358</v>
      </c>
    </row>
    <row r="48" spans="2:6" ht="12.75" hidden="1">
      <c r="B48" s="1">
        <v>3</v>
      </c>
      <c r="C48" s="1">
        <f t="shared" si="1"/>
        <v>13</v>
      </c>
      <c r="D48" s="1">
        <f t="shared" si="0"/>
        <v>4745</v>
      </c>
      <c r="E48" s="1">
        <v>7</v>
      </c>
      <c r="F48" s="1">
        <v>371</v>
      </c>
    </row>
    <row r="49" spans="2:6" ht="12.75" hidden="1">
      <c r="B49" s="1">
        <v>3</v>
      </c>
      <c r="C49" s="1">
        <f t="shared" si="1"/>
        <v>16</v>
      </c>
      <c r="D49" s="1">
        <f t="shared" si="0"/>
        <v>5840</v>
      </c>
      <c r="E49" s="1">
        <v>8</v>
      </c>
      <c r="F49" s="1">
        <v>384</v>
      </c>
    </row>
    <row r="50" spans="2:6" ht="12.75" hidden="1">
      <c r="B50" s="1">
        <v>3</v>
      </c>
      <c r="C50" s="1">
        <f t="shared" si="1"/>
        <v>19</v>
      </c>
      <c r="D50" s="1">
        <f t="shared" si="0"/>
        <v>6935</v>
      </c>
      <c r="E50" s="1">
        <v>9</v>
      </c>
      <c r="F50" s="1">
        <v>400</v>
      </c>
    </row>
    <row r="51" spans="2:6" ht="12.75" hidden="1">
      <c r="B51" s="1">
        <v>3</v>
      </c>
      <c r="C51" s="1">
        <f t="shared" si="1"/>
        <v>22</v>
      </c>
      <c r="D51" s="1">
        <f t="shared" si="0"/>
        <v>8030</v>
      </c>
      <c r="E51" s="1">
        <v>10</v>
      </c>
      <c r="F51" s="1">
        <v>420</v>
      </c>
    </row>
    <row r="52" spans="2:6" ht="12.75" hidden="1">
      <c r="B52" s="1">
        <v>4</v>
      </c>
      <c r="C52" s="1">
        <f t="shared" si="1"/>
        <v>25</v>
      </c>
      <c r="D52" s="1">
        <f t="shared" si="0"/>
        <v>9125</v>
      </c>
      <c r="E52" s="1">
        <v>11</v>
      </c>
      <c r="F52" s="1">
        <v>443</v>
      </c>
    </row>
    <row r="53" spans="2:6" ht="12.75" hidden="1">
      <c r="B53" s="1">
        <v>4</v>
      </c>
      <c r="C53" s="1">
        <f t="shared" si="1"/>
        <v>29</v>
      </c>
      <c r="D53" s="1">
        <f t="shared" si="0"/>
        <v>10585</v>
      </c>
      <c r="E53" s="1">
        <v>12</v>
      </c>
      <c r="F53" s="1">
        <v>466</v>
      </c>
    </row>
    <row r="54" spans="3:6" ht="12.75" hidden="1">
      <c r="C54" s="1">
        <f t="shared" si="1"/>
        <v>33</v>
      </c>
      <c r="D54" s="1">
        <f t="shared" si="0"/>
        <v>12045</v>
      </c>
      <c r="E54" s="1">
        <v>13</v>
      </c>
      <c r="F54" s="1">
        <v>486</v>
      </c>
    </row>
    <row r="56" ht="12.75" hidden="1">
      <c r="A56" s="1" t="s">
        <v>60</v>
      </c>
    </row>
    <row r="57" spans="2:6" ht="12.75" hidden="1">
      <c r="B57" s="53" t="s">
        <v>45</v>
      </c>
      <c r="C57" s="53" t="s">
        <v>46</v>
      </c>
      <c r="D57" s="53" t="s">
        <v>47</v>
      </c>
      <c r="E57" s="53" t="s">
        <v>48</v>
      </c>
      <c r="F57" s="53" t="s">
        <v>49</v>
      </c>
    </row>
    <row r="58" spans="2:6" ht="12.75" hidden="1">
      <c r="B58" s="1">
        <v>1</v>
      </c>
      <c r="C58" s="1">
        <v>0</v>
      </c>
      <c r="D58" s="1">
        <f aca="true" t="shared" si="2" ref="D58:D70">C58*365</f>
        <v>0</v>
      </c>
      <c r="E58" s="1">
        <v>1</v>
      </c>
      <c r="F58" s="1">
        <v>311</v>
      </c>
    </row>
    <row r="59" spans="2:6" ht="12.75" hidden="1">
      <c r="B59" s="1">
        <v>2</v>
      </c>
      <c r="C59" s="1">
        <f aca="true" t="shared" si="3" ref="C59:C70">C58+B58</f>
        <v>1</v>
      </c>
      <c r="D59" s="1">
        <f t="shared" si="2"/>
        <v>365</v>
      </c>
      <c r="E59" s="1">
        <v>2</v>
      </c>
      <c r="F59" s="1">
        <v>317</v>
      </c>
    </row>
    <row r="60" spans="2:6" ht="12.75" hidden="1">
      <c r="B60" s="1">
        <v>2</v>
      </c>
      <c r="C60" s="1">
        <f t="shared" si="3"/>
        <v>3</v>
      </c>
      <c r="D60" s="1">
        <f t="shared" si="2"/>
        <v>1095</v>
      </c>
      <c r="E60" s="1">
        <v>3</v>
      </c>
      <c r="F60" s="1">
        <v>325</v>
      </c>
    </row>
    <row r="61" spans="2:6" ht="12.75" hidden="1">
      <c r="B61" s="1">
        <v>2</v>
      </c>
      <c r="C61" s="1">
        <f t="shared" si="3"/>
        <v>5</v>
      </c>
      <c r="D61" s="1">
        <f t="shared" si="2"/>
        <v>1825</v>
      </c>
      <c r="E61" s="1">
        <v>4</v>
      </c>
      <c r="F61" s="1">
        <v>334</v>
      </c>
    </row>
    <row r="62" spans="2:6" ht="12.75" hidden="1">
      <c r="B62" s="1">
        <v>3</v>
      </c>
      <c r="C62" s="1">
        <f t="shared" si="3"/>
        <v>7</v>
      </c>
      <c r="D62" s="1">
        <f t="shared" si="2"/>
        <v>2555</v>
      </c>
      <c r="E62" s="1">
        <v>5</v>
      </c>
      <c r="F62" s="1">
        <v>345</v>
      </c>
    </row>
    <row r="63" spans="2:6" ht="12.75" hidden="1">
      <c r="B63" s="1">
        <v>3</v>
      </c>
      <c r="C63" s="1">
        <f t="shared" si="3"/>
        <v>10</v>
      </c>
      <c r="D63" s="1">
        <f t="shared" si="2"/>
        <v>3650</v>
      </c>
      <c r="E63" s="1">
        <v>6</v>
      </c>
      <c r="F63" s="1">
        <v>358</v>
      </c>
    </row>
    <row r="64" spans="2:6" ht="12.75" hidden="1">
      <c r="B64" s="1">
        <v>3</v>
      </c>
      <c r="C64" s="1">
        <f t="shared" si="3"/>
        <v>13</v>
      </c>
      <c r="D64" s="1">
        <f t="shared" si="2"/>
        <v>4745</v>
      </c>
      <c r="E64" s="1">
        <v>7</v>
      </c>
      <c r="F64" s="1">
        <v>371</v>
      </c>
    </row>
    <row r="65" spans="2:6" ht="12.75" hidden="1">
      <c r="B65" s="1">
        <v>3</v>
      </c>
      <c r="C65" s="1">
        <f t="shared" si="3"/>
        <v>16</v>
      </c>
      <c r="D65" s="1">
        <f t="shared" si="2"/>
        <v>5840</v>
      </c>
      <c r="E65" s="1">
        <v>8</v>
      </c>
      <c r="F65" s="1">
        <v>384</v>
      </c>
    </row>
    <row r="66" spans="2:6" ht="12.75" hidden="1">
      <c r="B66" s="1">
        <v>3</v>
      </c>
      <c r="C66" s="1">
        <f t="shared" si="3"/>
        <v>19</v>
      </c>
      <c r="D66" s="1">
        <f t="shared" si="2"/>
        <v>6935</v>
      </c>
      <c r="E66" s="1">
        <v>9</v>
      </c>
      <c r="F66" s="1">
        <v>400</v>
      </c>
    </row>
    <row r="67" spans="2:6" ht="12.75" hidden="1">
      <c r="B67" s="1">
        <v>3</v>
      </c>
      <c r="C67" s="1">
        <f t="shared" si="3"/>
        <v>22</v>
      </c>
      <c r="D67" s="1">
        <f t="shared" si="2"/>
        <v>8030</v>
      </c>
      <c r="E67" s="1">
        <v>10</v>
      </c>
      <c r="F67" s="1">
        <v>420</v>
      </c>
    </row>
    <row r="68" spans="2:6" ht="12.75" hidden="1">
      <c r="B68" s="1">
        <v>4</v>
      </c>
      <c r="C68" s="1">
        <f t="shared" si="3"/>
        <v>25</v>
      </c>
      <c r="D68" s="1">
        <f t="shared" si="2"/>
        <v>9125</v>
      </c>
      <c r="E68" s="1">
        <v>11</v>
      </c>
      <c r="F68" s="1">
        <v>443</v>
      </c>
    </row>
    <row r="69" spans="2:6" ht="12.75" hidden="1">
      <c r="B69" s="1">
        <v>4</v>
      </c>
      <c r="C69" s="1">
        <f t="shared" si="3"/>
        <v>29</v>
      </c>
      <c r="D69" s="1">
        <f t="shared" si="2"/>
        <v>10585</v>
      </c>
      <c r="E69" s="1">
        <v>12</v>
      </c>
      <c r="F69" s="1">
        <v>466</v>
      </c>
    </row>
    <row r="70" spans="3:6" ht="12.75" hidden="1">
      <c r="C70" s="1">
        <f t="shared" si="3"/>
        <v>33</v>
      </c>
      <c r="D70" s="1">
        <f t="shared" si="2"/>
        <v>12045</v>
      </c>
      <c r="E70" s="1">
        <v>13</v>
      </c>
      <c r="F70" s="1">
        <v>486</v>
      </c>
    </row>
    <row r="72" ht="12.75" hidden="1">
      <c r="A72" s="1" t="s">
        <v>61</v>
      </c>
    </row>
    <row r="73" spans="2:6" ht="12.75" hidden="1">
      <c r="B73" s="53" t="s">
        <v>45</v>
      </c>
      <c r="C73" s="53" t="s">
        <v>46</v>
      </c>
      <c r="D73" s="53" t="s">
        <v>47</v>
      </c>
      <c r="E73" s="53" t="s">
        <v>48</v>
      </c>
      <c r="F73" s="53" t="s">
        <v>49</v>
      </c>
    </row>
    <row r="74" spans="2:6" ht="12.75" hidden="1">
      <c r="B74" s="1">
        <v>1</v>
      </c>
      <c r="C74" s="1">
        <v>0</v>
      </c>
      <c r="D74" s="1">
        <f aca="true" t="shared" si="4" ref="D74:D86">C74*365</f>
        <v>0</v>
      </c>
      <c r="E74" s="1">
        <v>1</v>
      </c>
      <c r="F74" s="1">
        <v>311</v>
      </c>
    </row>
    <row r="75" spans="2:6" ht="12.75" hidden="1">
      <c r="B75" s="1">
        <v>2</v>
      </c>
      <c r="C75" s="1">
        <f aca="true" t="shared" si="5" ref="C75:C86">C74+B74</f>
        <v>1</v>
      </c>
      <c r="D75" s="1">
        <f t="shared" si="4"/>
        <v>365</v>
      </c>
      <c r="E75" s="1">
        <v>2</v>
      </c>
      <c r="F75" s="1">
        <v>317</v>
      </c>
    </row>
    <row r="76" spans="2:6" ht="12.75" hidden="1">
      <c r="B76" s="1">
        <v>2</v>
      </c>
      <c r="C76" s="1">
        <f t="shared" si="5"/>
        <v>3</v>
      </c>
      <c r="D76" s="1">
        <f t="shared" si="4"/>
        <v>1095</v>
      </c>
      <c r="E76" s="1">
        <v>3</v>
      </c>
      <c r="F76" s="1">
        <v>325</v>
      </c>
    </row>
    <row r="77" spans="2:6" ht="12.75" hidden="1">
      <c r="B77" s="1">
        <v>2</v>
      </c>
      <c r="C77" s="1">
        <f t="shared" si="5"/>
        <v>5</v>
      </c>
      <c r="D77" s="1">
        <f t="shared" si="4"/>
        <v>1825</v>
      </c>
      <c r="E77" s="1">
        <v>4</v>
      </c>
      <c r="F77" s="1">
        <v>334</v>
      </c>
    </row>
    <row r="78" spans="2:6" ht="12.75" hidden="1">
      <c r="B78" s="1">
        <v>3</v>
      </c>
      <c r="C78" s="1">
        <f t="shared" si="5"/>
        <v>7</v>
      </c>
      <c r="D78" s="1">
        <f t="shared" si="4"/>
        <v>2555</v>
      </c>
      <c r="E78" s="1">
        <v>5</v>
      </c>
      <c r="F78" s="1">
        <v>345</v>
      </c>
    </row>
    <row r="79" spans="2:6" ht="12.75" hidden="1">
      <c r="B79" s="1">
        <v>3</v>
      </c>
      <c r="C79" s="1">
        <f t="shared" si="5"/>
        <v>10</v>
      </c>
      <c r="D79" s="1">
        <f t="shared" si="4"/>
        <v>3650</v>
      </c>
      <c r="E79" s="1">
        <v>6</v>
      </c>
      <c r="F79" s="1">
        <v>358</v>
      </c>
    </row>
    <row r="80" spans="2:6" ht="12.75" hidden="1">
      <c r="B80" s="1">
        <v>3</v>
      </c>
      <c r="C80" s="1">
        <f t="shared" si="5"/>
        <v>13</v>
      </c>
      <c r="D80" s="1">
        <f t="shared" si="4"/>
        <v>4745</v>
      </c>
      <c r="E80" s="1">
        <v>7</v>
      </c>
      <c r="F80" s="1">
        <v>371</v>
      </c>
    </row>
    <row r="81" spans="2:6" ht="12.75" hidden="1">
      <c r="B81" s="1">
        <v>3</v>
      </c>
      <c r="C81" s="1">
        <f t="shared" si="5"/>
        <v>16</v>
      </c>
      <c r="D81" s="1">
        <f t="shared" si="4"/>
        <v>5840</v>
      </c>
      <c r="E81" s="1">
        <v>8</v>
      </c>
      <c r="F81" s="1">
        <v>384</v>
      </c>
    </row>
    <row r="82" spans="2:6" ht="12.75" hidden="1">
      <c r="B82" s="1">
        <v>3</v>
      </c>
      <c r="C82" s="1">
        <f t="shared" si="5"/>
        <v>19</v>
      </c>
      <c r="D82" s="1">
        <f t="shared" si="4"/>
        <v>6935</v>
      </c>
      <c r="E82" s="1">
        <v>9</v>
      </c>
      <c r="F82" s="1">
        <v>400</v>
      </c>
    </row>
    <row r="83" spans="2:6" ht="12.75" hidden="1">
      <c r="B83" s="1">
        <v>3</v>
      </c>
      <c r="C83" s="1">
        <f t="shared" si="5"/>
        <v>22</v>
      </c>
      <c r="D83" s="1">
        <f t="shared" si="4"/>
        <v>8030</v>
      </c>
      <c r="E83" s="1">
        <v>10</v>
      </c>
      <c r="F83" s="1">
        <v>420</v>
      </c>
    </row>
    <row r="84" spans="2:6" ht="12.75" hidden="1">
      <c r="B84" s="1">
        <v>4</v>
      </c>
      <c r="C84" s="1">
        <f t="shared" si="5"/>
        <v>25</v>
      </c>
      <c r="D84" s="1">
        <f t="shared" si="4"/>
        <v>9125</v>
      </c>
      <c r="E84" s="1">
        <v>11</v>
      </c>
      <c r="F84" s="1">
        <v>443</v>
      </c>
    </row>
    <row r="85" spans="2:6" ht="12.75" hidden="1">
      <c r="B85" s="1">
        <v>4</v>
      </c>
      <c r="C85" s="1">
        <f t="shared" si="5"/>
        <v>29</v>
      </c>
      <c r="D85" s="1">
        <f t="shared" si="4"/>
        <v>10585</v>
      </c>
      <c r="E85" s="1">
        <v>12</v>
      </c>
      <c r="F85" s="1">
        <v>466</v>
      </c>
    </row>
    <row r="86" spans="3:6" ht="12.75" hidden="1">
      <c r="C86" s="1">
        <f t="shared" si="5"/>
        <v>33</v>
      </c>
      <c r="D86" s="1">
        <f t="shared" si="4"/>
        <v>12045</v>
      </c>
      <c r="E86" s="1">
        <v>13</v>
      </c>
      <c r="F86" s="1">
        <v>486</v>
      </c>
    </row>
    <row r="88" ht="12.75" hidden="1">
      <c r="A88" s="1" t="s">
        <v>65</v>
      </c>
    </row>
    <row r="89" spans="2:6" ht="12.75" hidden="1">
      <c r="B89" s="53" t="s">
        <v>45</v>
      </c>
      <c r="C89" s="53" t="s">
        <v>46</v>
      </c>
      <c r="D89" s="53" t="s">
        <v>47</v>
      </c>
      <c r="E89" s="53" t="s">
        <v>48</v>
      </c>
      <c r="F89" s="53" t="s">
        <v>49</v>
      </c>
    </row>
    <row r="90" spans="2:6" ht="12.75" hidden="1">
      <c r="B90" s="1">
        <v>1</v>
      </c>
      <c r="C90" s="1">
        <v>0</v>
      </c>
      <c r="D90" s="1">
        <f aca="true" t="shared" si="6" ref="D90:D102">C90*365</f>
        <v>0</v>
      </c>
      <c r="E90" s="1">
        <v>1</v>
      </c>
      <c r="F90" s="1">
        <v>311</v>
      </c>
    </row>
    <row r="91" spans="2:6" ht="12.75" hidden="1">
      <c r="B91" s="1">
        <v>2</v>
      </c>
      <c r="C91" s="1">
        <f aca="true" t="shared" si="7" ref="C91:C102">C90+B90</f>
        <v>1</v>
      </c>
      <c r="D91" s="1">
        <f t="shared" si="6"/>
        <v>365</v>
      </c>
      <c r="E91" s="1">
        <v>2</v>
      </c>
      <c r="F91" s="1">
        <v>317</v>
      </c>
    </row>
    <row r="92" spans="2:6" ht="12.75" hidden="1">
      <c r="B92" s="1">
        <v>2</v>
      </c>
      <c r="C92" s="1">
        <f t="shared" si="7"/>
        <v>3</v>
      </c>
      <c r="D92" s="1">
        <f t="shared" si="6"/>
        <v>1095</v>
      </c>
      <c r="E92" s="1">
        <v>3</v>
      </c>
      <c r="F92" s="1">
        <v>325</v>
      </c>
    </row>
    <row r="93" spans="2:6" ht="12.75" hidden="1">
      <c r="B93" s="1">
        <v>2</v>
      </c>
      <c r="C93" s="1">
        <f t="shared" si="7"/>
        <v>5</v>
      </c>
      <c r="D93" s="1">
        <f t="shared" si="6"/>
        <v>1825</v>
      </c>
      <c r="E93" s="1">
        <v>4</v>
      </c>
      <c r="F93" s="1">
        <v>334</v>
      </c>
    </row>
    <row r="94" spans="2:6" ht="12.75" hidden="1">
      <c r="B94" s="1">
        <v>3</v>
      </c>
      <c r="C94" s="1">
        <f t="shared" si="7"/>
        <v>7</v>
      </c>
      <c r="D94" s="1">
        <f t="shared" si="6"/>
        <v>2555</v>
      </c>
      <c r="E94" s="1">
        <v>5</v>
      </c>
      <c r="F94" s="1">
        <v>345</v>
      </c>
    </row>
    <row r="95" spans="2:6" ht="12.75" hidden="1">
      <c r="B95" s="1">
        <v>3</v>
      </c>
      <c r="C95" s="1">
        <f t="shared" si="7"/>
        <v>10</v>
      </c>
      <c r="D95" s="1">
        <f t="shared" si="6"/>
        <v>3650</v>
      </c>
      <c r="E95" s="1">
        <v>6</v>
      </c>
      <c r="F95" s="1">
        <v>358</v>
      </c>
    </row>
    <row r="96" spans="2:6" ht="12.75" hidden="1">
      <c r="B96" s="1">
        <v>3</v>
      </c>
      <c r="C96" s="1">
        <f t="shared" si="7"/>
        <v>13</v>
      </c>
      <c r="D96" s="1">
        <f t="shared" si="6"/>
        <v>4745</v>
      </c>
      <c r="E96" s="1">
        <v>7</v>
      </c>
      <c r="F96" s="1">
        <v>371</v>
      </c>
    </row>
    <row r="97" spans="2:6" ht="12.75" hidden="1">
      <c r="B97" s="1">
        <v>3</v>
      </c>
      <c r="C97" s="1">
        <f t="shared" si="7"/>
        <v>16</v>
      </c>
      <c r="D97" s="1">
        <f t="shared" si="6"/>
        <v>5840</v>
      </c>
      <c r="E97" s="1">
        <v>8</v>
      </c>
      <c r="F97" s="1">
        <v>384</v>
      </c>
    </row>
    <row r="98" spans="2:6" ht="12.75" hidden="1">
      <c r="B98" s="1">
        <v>3</v>
      </c>
      <c r="C98" s="1">
        <f t="shared" si="7"/>
        <v>19</v>
      </c>
      <c r="D98" s="1">
        <f t="shared" si="6"/>
        <v>6935</v>
      </c>
      <c r="E98" s="1">
        <v>9</v>
      </c>
      <c r="F98" s="1">
        <v>400</v>
      </c>
    </row>
    <row r="99" spans="2:6" ht="12.75" hidden="1">
      <c r="B99" s="1">
        <v>3</v>
      </c>
      <c r="C99" s="1">
        <f t="shared" si="7"/>
        <v>22</v>
      </c>
      <c r="D99" s="1">
        <f t="shared" si="6"/>
        <v>8030</v>
      </c>
      <c r="E99" s="1">
        <v>10</v>
      </c>
      <c r="F99" s="1">
        <v>420</v>
      </c>
    </row>
    <row r="100" spans="2:6" ht="12.75" hidden="1">
      <c r="B100" s="1">
        <v>4</v>
      </c>
      <c r="C100" s="1">
        <f t="shared" si="7"/>
        <v>25</v>
      </c>
      <c r="D100" s="1">
        <f t="shared" si="6"/>
        <v>9125</v>
      </c>
      <c r="E100" s="1">
        <v>11</v>
      </c>
      <c r="F100" s="1">
        <v>443</v>
      </c>
    </row>
    <row r="101" spans="2:6" ht="12.75" hidden="1">
      <c r="B101" s="1">
        <v>4</v>
      </c>
      <c r="C101" s="1">
        <f t="shared" si="7"/>
        <v>29</v>
      </c>
      <c r="D101" s="1">
        <f t="shared" si="6"/>
        <v>10585</v>
      </c>
      <c r="E101" s="1">
        <v>12</v>
      </c>
      <c r="F101" s="1">
        <v>466</v>
      </c>
    </row>
    <row r="102" spans="3:6" ht="12.75" hidden="1">
      <c r="C102" s="1">
        <f t="shared" si="7"/>
        <v>33</v>
      </c>
      <c r="D102" s="1">
        <f t="shared" si="6"/>
        <v>12045</v>
      </c>
      <c r="E102" s="1">
        <v>13</v>
      </c>
      <c r="F102" s="1">
        <v>486</v>
      </c>
    </row>
    <row r="104" ht="12.75" hidden="1">
      <c r="A104" s="1" t="s">
        <v>64</v>
      </c>
    </row>
    <row r="105" spans="2:6" ht="12.75" hidden="1">
      <c r="B105" s="53" t="s">
        <v>45</v>
      </c>
      <c r="C105" s="53" t="s">
        <v>46</v>
      </c>
      <c r="D105" s="53" t="s">
        <v>47</v>
      </c>
      <c r="E105" s="53" t="s">
        <v>48</v>
      </c>
      <c r="F105" s="53" t="s">
        <v>49</v>
      </c>
    </row>
    <row r="106" spans="2:6" ht="12.75" hidden="1">
      <c r="B106" s="1">
        <v>1</v>
      </c>
      <c r="C106" s="1">
        <v>0</v>
      </c>
      <c r="D106" s="1">
        <f aca="true" t="shared" si="8" ref="D106:D118">C106*365</f>
        <v>0</v>
      </c>
      <c r="E106" s="1">
        <v>1</v>
      </c>
      <c r="F106" s="1">
        <v>311</v>
      </c>
    </row>
    <row r="107" spans="2:6" ht="12.75" hidden="1">
      <c r="B107" s="1">
        <v>2</v>
      </c>
      <c r="C107" s="1">
        <f aca="true" t="shared" si="9" ref="C107:C118">C106+B106</f>
        <v>1</v>
      </c>
      <c r="D107" s="1">
        <f t="shared" si="8"/>
        <v>365</v>
      </c>
      <c r="E107" s="1">
        <v>2</v>
      </c>
      <c r="F107" s="1">
        <v>317</v>
      </c>
    </row>
    <row r="108" spans="2:6" ht="12.75" hidden="1">
      <c r="B108" s="1">
        <v>2</v>
      </c>
      <c r="C108" s="1">
        <f t="shared" si="9"/>
        <v>3</v>
      </c>
      <c r="D108" s="1">
        <f t="shared" si="8"/>
        <v>1095</v>
      </c>
      <c r="E108" s="1">
        <v>3</v>
      </c>
      <c r="F108" s="1">
        <v>325</v>
      </c>
    </row>
    <row r="109" spans="2:6" ht="12.75" hidden="1">
      <c r="B109" s="1">
        <v>2</v>
      </c>
      <c r="C109" s="1">
        <f t="shared" si="9"/>
        <v>5</v>
      </c>
      <c r="D109" s="1">
        <f t="shared" si="8"/>
        <v>1825</v>
      </c>
      <c r="E109" s="1">
        <v>4</v>
      </c>
      <c r="F109" s="1">
        <v>334</v>
      </c>
    </row>
    <row r="110" spans="2:6" ht="12.75" hidden="1">
      <c r="B110" s="1">
        <v>3</v>
      </c>
      <c r="C110" s="1">
        <f t="shared" si="9"/>
        <v>7</v>
      </c>
      <c r="D110" s="1">
        <f t="shared" si="8"/>
        <v>2555</v>
      </c>
      <c r="E110" s="1">
        <v>5</v>
      </c>
      <c r="F110" s="1">
        <v>345</v>
      </c>
    </row>
    <row r="111" spans="2:6" ht="12.75" hidden="1">
      <c r="B111" s="1">
        <v>3</v>
      </c>
      <c r="C111" s="1">
        <f t="shared" si="9"/>
        <v>10</v>
      </c>
      <c r="D111" s="1">
        <f t="shared" si="8"/>
        <v>3650</v>
      </c>
      <c r="E111" s="1">
        <v>6</v>
      </c>
      <c r="F111" s="1">
        <v>358</v>
      </c>
    </row>
    <row r="112" spans="2:6" ht="12.75" hidden="1">
      <c r="B112" s="1">
        <v>3</v>
      </c>
      <c r="C112" s="1">
        <f t="shared" si="9"/>
        <v>13</v>
      </c>
      <c r="D112" s="1">
        <f t="shared" si="8"/>
        <v>4745</v>
      </c>
      <c r="E112" s="1">
        <v>7</v>
      </c>
      <c r="F112" s="1">
        <v>371</v>
      </c>
    </row>
    <row r="113" spans="2:6" ht="12.75" hidden="1">
      <c r="B113" s="1">
        <v>3</v>
      </c>
      <c r="C113" s="1">
        <f t="shared" si="9"/>
        <v>16</v>
      </c>
      <c r="D113" s="1">
        <f t="shared" si="8"/>
        <v>5840</v>
      </c>
      <c r="E113" s="1">
        <v>8</v>
      </c>
      <c r="F113" s="1">
        <v>384</v>
      </c>
    </row>
    <row r="114" spans="2:6" ht="12.75" hidden="1">
      <c r="B114" s="1">
        <v>3</v>
      </c>
      <c r="C114" s="1">
        <f t="shared" si="9"/>
        <v>19</v>
      </c>
      <c r="D114" s="1">
        <f t="shared" si="8"/>
        <v>6935</v>
      </c>
      <c r="E114" s="1">
        <v>9</v>
      </c>
      <c r="F114" s="1">
        <v>400</v>
      </c>
    </row>
    <row r="115" spans="2:6" ht="12.75" hidden="1">
      <c r="B115" s="1">
        <v>3</v>
      </c>
      <c r="C115" s="1">
        <f t="shared" si="9"/>
        <v>22</v>
      </c>
      <c r="D115" s="1">
        <f t="shared" si="8"/>
        <v>8030</v>
      </c>
      <c r="E115" s="1">
        <v>10</v>
      </c>
      <c r="F115" s="1">
        <v>420</v>
      </c>
    </row>
    <row r="116" spans="2:6" ht="12.75" hidden="1">
      <c r="B116" s="1">
        <v>4</v>
      </c>
      <c r="C116" s="1">
        <f t="shared" si="9"/>
        <v>25</v>
      </c>
      <c r="D116" s="1">
        <f t="shared" si="8"/>
        <v>9125</v>
      </c>
      <c r="E116" s="1">
        <v>11</v>
      </c>
      <c r="F116" s="1">
        <v>443</v>
      </c>
    </row>
    <row r="117" spans="2:6" ht="12.75" hidden="1">
      <c r="B117" s="1">
        <v>4</v>
      </c>
      <c r="C117" s="1">
        <f t="shared" si="9"/>
        <v>29</v>
      </c>
      <c r="D117" s="1">
        <f t="shared" si="8"/>
        <v>10585</v>
      </c>
      <c r="E117" s="1">
        <v>12</v>
      </c>
      <c r="F117" s="1">
        <v>466</v>
      </c>
    </row>
    <row r="118" spans="3:6" ht="12.75" hidden="1">
      <c r="C118" s="1">
        <f t="shared" si="9"/>
        <v>33</v>
      </c>
      <c r="D118" s="1">
        <f t="shared" si="8"/>
        <v>12045</v>
      </c>
      <c r="E118" s="1">
        <v>13</v>
      </c>
      <c r="F118" s="1">
        <v>486</v>
      </c>
    </row>
    <row r="65536" ht="45" customHeight="1"/>
  </sheetData>
  <sheetProtection password="CC92" sheet="1"/>
  <mergeCells count="14">
    <mergeCell ref="B17:G17"/>
    <mergeCell ref="A18:A28"/>
    <mergeCell ref="B13:G13"/>
    <mergeCell ref="A14:A15"/>
    <mergeCell ref="D14:G15"/>
    <mergeCell ref="B16:G16"/>
    <mergeCell ref="A5:G5"/>
    <mergeCell ref="A6:A9"/>
    <mergeCell ref="E11:F11"/>
    <mergeCell ref="B12:G12"/>
    <mergeCell ref="B1:G1"/>
    <mergeCell ref="B2:G2"/>
    <mergeCell ref="B3:G3"/>
    <mergeCell ref="B4:G4"/>
  </mergeCells>
  <dataValidations count="2">
    <dataValidation type="list" operator="equal" allowBlank="1" showErrorMessage="1" sqref="C15">
      <formula1>'Catégorie B'!$C$32:$D$32</formula1>
    </dataValidation>
    <dataValidation type="list" operator="equal" allowBlank="1" showErrorMessage="1" sqref="C18">
      <formula1>'Catégorie B'!$B$33:$B$37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B1">
      <pane ySplit="1" topLeftCell="BM1" activePane="topLeft" state="split"/>
      <selection pane="topLeft" activeCell="A13" sqref="A13"/>
      <selection pane="bottomLeft" activeCell="A1" sqref="A1"/>
    </sheetView>
  </sheetViews>
  <sheetFormatPr defaultColWidth="11.421875" defaultRowHeight="12.75" zeroHeight="1"/>
  <cols>
    <col min="1" max="1" width="0" style="1" hidden="1" customWidth="1"/>
    <col min="2" max="2" width="31.57421875" style="1" customWidth="1"/>
    <col min="3" max="3" width="23.00390625" style="1" customWidth="1"/>
    <col min="4" max="7" width="20.7109375" style="1" customWidth="1"/>
    <col min="8" max="16384" width="11.00390625" style="1" customWidth="1"/>
  </cols>
  <sheetData>
    <row r="1" spans="1:7" ht="45" customHeight="1">
      <c r="A1" s="81"/>
      <c r="B1" s="112" t="s">
        <v>0</v>
      </c>
      <c r="C1" s="112"/>
      <c r="D1" s="112"/>
      <c r="E1" s="112"/>
      <c r="F1" s="112"/>
      <c r="G1" s="112"/>
    </row>
    <row r="2" spans="1:7" ht="5.25" customHeight="1">
      <c r="A2" s="81"/>
      <c r="B2" s="131"/>
      <c r="C2" s="131"/>
      <c r="D2" s="131"/>
      <c r="E2" s="131"/>
      <c r="F2" s="131"/>
      <c r="G2" s="131"/>
    </row>
    <row r="3" spans="1:7" ht="45" customHeight="1">
      <c r="A3" s="114" t="s">
        <v>66</v>
      </c>
      <c r="B3" s="114"/>
      <c r="C3" s="114"/>
      <c r="D3" s="114"/>
      <c r="E3" s="114"/>
      <c r="F3" s="114"/>
      <c r="G3" s="114"/>
    </row>
    <row r="4" spans="1:7" ht="5.25" customHeight="1">
      <c r="A4" s="81"/>
      <c r="B4" s="131"/>
      <c r="C4" s="131"/>
      <c r="D4" s="131"/>
      <c r="E4" s="131"/>
      <c r="F4" s="131"/>
      <c r="G4" s="131"/>
    </row>
    <row r="5" spans="1:7" ht="45" customHeight="1">
      <c r="A5" s="124" t="s">
        <v>2</v>
      </c>
      <c r="B5" s="124"/>
      <c r="C5" s="124"/>
      <c r="D5" s="124"/>
      <c r="E5" s="124"/>
      <c r="F5" s="124"/>
      <c r="G5" s="124"/>
    </row>
    <row r="6" spans="1:7" ht="12.75">
      <c r="A6" s="132"/>
      <c r="B6" s="82"/>
      <c r="C6" s="82" t="s">
        <v>3</v>
      </c>
      <c r="D6" s="82" t="s">
        <v>4</v>
      </c>
      <c r="E6" s="82" t="s">
        <v>5</v>
      </c>
      <c r="F6" s="82" t="s">
        <v>6</v>
      </c>
      <c r="G6" s="82" t="s">
        <v>7</v>
      </c>
    </row>
    <row r="7" spans="1:7" ht="12.75">
      <c r="A7" s="132"/>
      <c r="B7" s="83" t="s">
        <v>8</v>
      </c>
      <c r="C7" s="84">
        <v>0</v>
      </c>
      <c r="D7" s="84">
        <v>0</v>
      </c>
      <c r="E7" s="84">
        <v>0</v>
      </c>
      <c r="F7" s="85"/>
      <c r="G7" s="85"/>
    </row>
    <row r="8" spans="1:7" ht="12.75">
      <c r="A8" s="132"/>
      <c r="B8" s="86" t="s">
        <v>9</v>
      </c>
      <c r="C8" s="87">
        <v>0</v>
      </c>
      <c r="D8" s="87">
        <v>0</v>
      </c>
      <c r="E8" s="87">
        <v>0</v>
      </c>
      <c r="F8" s="85"/>
      <c r="G8" s="88"/>
    </row>
    <row r="9" spans="1:7" ht="12.75">
      <c r="A9" s="132"/>
      <c r="B9" s="89" t="s">
        <v>10</v>
      </c>
      <c r="C9" s="90">
        <v>0</v>
      </c>
      <c r="D9" s="90">
        <v>0</v>
      </c>
      <c r="E9" s="90">
        <v>0</v>
      </c>
      <c r="F9" s="91">
        <f>(C7*365)+(D7*365/12)+E7+(C8*365)+(D8*365/12)+E8+(C9*365)+(D9*365/12)+E9</f>
        <v>0</v>
      </c>
      <c r="G9" s="92">
        <f>F9*0.75</f>
        <v>0</v>
      </c>
    </row>
    <row r="10" spans="1:7" ht="12.75">
      <c r="A10" s="93"/>
      <c r="B10" s="17"/>
      <c r="C10" s="17"/>
      <c r="D10" s="17"/>
      <c r="E10" s="94"/>
      <c r="F10" s="94" t="s">
        <v>11</v>
      </c>
      <c r="G10" s="95">
        <f>SUM(G7:G9)</f>
        <v>0</v>
      </c>
    </row>
    <row r="11" spans="1:7" ht="12.75">
      <c r="A11" s="96"/>
      <c r="B11" s="61"/>
      <c r="C11" s="61"/>
      <c r="D11" s="61"/>
      <c r="E11" s="126" t="s">
        <v>12</v>
      </c>
      <c r="F11" s="126"/>
      <c r="G11" s="62">
        <f>G10/365</f>
        <v>0</v>
      </c>
    </row>
    <row r="12" spans="1:7" ht="5.25" customHeight="1">
      <c r="A12" s="22"/>
      <c r="B12" s="127"/>
      <c r="C12" s="127"/>
      <c r="D12" s="127"/>
      <c r="E12" s="127"/>
      <c r="F12" s="127"/>
      <c r="G12" s="127"/>
    </row>
    <row r="13" spans="1:7" ht="45" customHeight="1">
      <c r="A13" s="118" t="s">
        <v>53</v>
      </c>
      <c r="B13" s="118"/>
      <c r="C13" s="118"/>
      <c r="D13" s="118"/>
      <c r="E13" s="118"/>
      <c r="F13" s="118"/>
      <c r="G13" s="118"/>
    </row>
    <row r="14" spans="1:7" ht="12.75">
      <c r="A14" s="133"/>
      <c r="B14" s="97" t="s">
        <v>54</v>
      </c>
      <c r="C14" s="65">
        <v>0</v>
      </c>
      <c r="D14" s="31" t="s">
        <v>67</v>
      </c>
      <c r="E14" s="31"/>
      <c r="F14" s="31"/>
      <c r="G14" s="32"/>
    </row>
    <row r="15" spans="1:7" ht="12.75" hidden="1">
      <c r="A15" s="133"/>
      <c r="B15" s="98" t="s">
        <v>17</v>
      </c>
      <c r="C15" s="34" t="s">
        <v>18</v>
      </c>
      <c r="D15" s="35"/>
      <c r="E15" s="35"/>
      <c r="F15" s="35"/>
      <c r="G15" s="36"/>
    </row>
    <row r="16" spans="1:7" ht="7.5" customHeight="1" hidden="1">
      <c r="A16" s="99"/>
      <c r="B16" s="100"/>
      <c r="C16" s="100"/>
      <c r="D16" s="100"/>
      <c r="E16" s="100"/>
      <c r="F16" s="100"/>
      <c r="G16" s="101"/>
    </row>
    <row r="17" spans="2:7" ht="5.25" customHeight="1">
      <c r="B17" s="127"/>
      <c r="C17" s="127"/>
      <c r="D17" s="127"/>
      <c r="E17" s="127"/>
      <c r="F17" s="127"/>
      <c r="G17" s="127"/>
    </row>
    <row r="18" spans="1:7" ht="45" customHeight="1">
      <c r="A18" s="66" t="s">
        <v>55</v>
      </c>
      <c r="B18" s="134" t="s">
        <v>68</v>
      </c>
      <c r="C18" s="134"/>
      <c r="D18" s="134"/>
      <c r="E18" s="134"/>
      <c r="F18" s="134"/>
      <c r="G18" s="134"/>
    </row>
    <row r="19" spans="1:7" ht="36" customHeight="1">
      <c r="A19" s="128"/>
      <c r="B19" s="102" t="s">
        <v>20</v>
      </c>
      <c r="C19" s="38" t="s">
        <v>69</v>
      </c>
      <c r="D19" s="39"/>
      <c r="E19" s="39"/>
      <c r="F19" s="39"/>
      <c r="G19" s="71"/>
    </row>
    <row r="20" spans="1:7" ht="12.75">
      <c r="A20" s="128"/>
      <c r="B20" s="41" t="s">
        <v>22</v>
      </c>
      <c r="C20" s="103">
        <f>IF(C19="Adjoints Administratifs",VLOOKUP(G10,$D$41:$E$51,2,TRUE),(IF(C19="Adjoints Techniques",VLOOKUP(G10,$D$54:$E$65,2,TRUE),(IF(C19="Adjoints techniques d'accueil, de surveillance et de magasinage",VLOOKUP(G10,$D$69:$E$79,2,TRUE),0)))))</f>
        <v>1</v>
      </c>
      <c r="D20" s="39"/>
      <c r="E20" s="39"/>
      <c r="F20" s="39"/>
      <c r="G20" s="71"/>
    </row>
    <row r="21" spans="1:7" ht="12.75">
      <c r="A21" s="128"/>
      <c r="B21" s="41" t="s">
        <v>23</v>
      </c>
      <c r="C21" s="103">
        <f>IF(C19="Adjoints Administratifs",VLOOKUP(C20,$E$41:$F$51,2,TRUE),IF(C19="Adjoints Techniques",VLOOKUP(C20,$E$54:$F$65,2,TRUE),IF(C19="Adjoints techniques d'accueil, de surveillance et de magasinage",VLOOKUP(C20,$E$69:$F$79,2,TRUE),0)))</f>
        <v>309</v>
      </c>
      <c r="D21" s="39"/>
      <c r="E21" s="39"/>
      <c r="F21" s="39"/>
      <c r="G21" s="71"/>
    </row>
    <row r="22" spans="1:7" ht="12.75">
      <c r="A22" s="128"/>
      <c r="B22" s="41" t="s">
        <v>70</v>
      </c>
      <c r="C22" s="42">
        <f>C21*B30</f>
        <v>17169.121499999997</v>
      </c>
      <c r="D22" s="39"/>
      <c r="E22" s="39"/>
      <c r="F22" s="39"/>
      <c r="G22" s="71"/>
    </row>
    <row r="23" spans="1:7" ht="12.75" hidden="1">
      <c r="A23" s="128"/>
      <c r="B23" s="41" t="s">
        <v>71</v>
      </c>
      <c r="C23" s="42">
        <f>INDEX(C32:D34,MATCH(C19,B32:B34,0),MATCH(C15,C31:D31,0))</f>
        <v>3000</v>
      </c>
      <c r="D23" s="104" t="s">
        <v>57</v>
      </c>
      <c r="E23" s="104"/>
      <c r="F23" s="104"/>
      <c r="G23" s="71"/>
    </row>
    <row r="24" spans="1:7" ht="12.75" hidden="1">
      <c r="A24" s="128"/>
      <c r="B24" s="41" t="s">
        <v>26</v>
      </c>
      <c r="C24" s="42">
        <f>SUM(C22:C23)</f>
        <v>20169.121499999997</v>
      </c>
      <c r="D24" s="39"/>
      <c r="E24" s="39"/>
      <c r="F24" s="39"/>
      <c r="G24" s="71"/>
    </row>
    <row r="25" spans="1:7" ht="12.75" hidden="1">
      <c r="A25" s="128"/>
      <c r="B25" s="72" t="s">
        <v>72</v>
      </c>
      <c r="C25" s="73">
        <f>C22/12</f>
        <v>1430.7601249999998</v>
      </c>
      <c r="D25" s="39"/>
      <c r="E25" s="39"/>
      <c r="F25" s="39"/>
      <c r="G25" s="71"/>
    </row>
    <row r="26" spans="1:7" ht="12.75" hidden="1">
      <c r="A26" s="128"/>
      <c r="B26" s="72" t="s">
        <v>30</v>
      </c>
      <c r="C26" s="45">
        <v>0</v>
      </c>
      <c r="D26" s="39"/>
      <c r="E26" s="39"/>
      <c r="F26" s="39"/>
      <c r="G26" s="71"/>
    </row>
    <row r="27" spans="1:7" ht="26.25" customHeight="1">
      <c r="A27" s="128"/>
      <c r="B27" s="105" t="s">
        <v>27</v>
      </c>
      <c r="C27" s="45">
        <f>IF(C25&lt;C26,C26,C25)</f>
        <v>1430.7601249999998</v>
      </c>
      <c r="D27" s="106" t="s">
        <v>32</v>
      </c>
      <c r="E27" s="39"/>
      <c r="F27" s="39"/>
      <c r="G27" s="71"/>
    </row>
    <row r="28" spans="1:7" ht="12.75">
      <c r="A28" s="128"/>
      <c r="B28" s="47" t="s">
        <v>73</v>
      </c>
      <c r="C28" s="107">
        <f>C27+(C23/12)</f>
        <v>1680.7601249999998</v>
      </c>
      <c r="D28" s="39" t="s">
        <v>74</v>
      </c>
      <c r="E28" s="108"/>
      <c r="F28" s="108"/>
      <c r="G28" s="80"/>
    </row>
    <row r="29" spans="2:7" ht="7.5" customHeight="1" hidden="1">
      <c r="B29" s="109"/>
      <c r="C29" s="110"/>
      <c r="D29" s="110"/>
      <c r="E29" s="110"/>
      <c r="F29" s="110"/>
      <c r="G29" s="111"/>
    </row>
    <row r="30" spans="1:2" ht="12.75" hidden="1">
      <c r="A30" s="1" t="s">
        <v>35</v>
      </c>
      <c r="B30" s="1">
        <v>55.5635</v>
      </c>
    </row>
    <row r="31" spans="3:4" ht="12.75" hidden="1">
      <c r="C31" s="1" t="s">
        <v>36</v>
      </c>
      <c r="D31" s="1" t="s">
        <v>18</v>
      </c>
    </row>
    <row r="32" spans="1:4" ht="12.75" hidden="1">
      <c r="A32" s="1" t="s">
        <v>37</v>
      </c>
      <c r="B32" s="1" t="s">
        <v>75</v>
      </c>
      <c r="C32" s="1">
        <v>3005</v>
      </c>
      <c r="D32" s="1">
        <v>3005</v>
      </c>
    </row>
    <row r="33" spans="2:6" ht="12.75" hidden="1">
      <c r="B33" s="1" t="s">
        <v>69</v>
      </c>
      <c r="C33" s="1">
        <v>3000</v>
      </c>
      <c r="D33" s="1">
        <v>3000</v>
      </c>
      <c r="F33" s="1" t="s">
        <v>62</v>
      </c>
    </row>
    <row r="34" spans="2:4" ht="12.75" hidden="1">
      <c r="B34" s="1" t="s">
        <v>76</v>
      </c>
      <c r="C34" s="1">
        <v>1186</v>
      </c>
      <c r="D34" s="1">
        <v>1186</v>
      </c>
    </row>
    <row r="35" ht="12.75" hidden="1">
      <c r="L35" s="1">
        <f>7145-2307</f>
        <v>4838</v>
      </c>
    </row>
    <row r="36" ht="12.75" hidden="1">
      <c r="L36" s="1">
        <f>2307+(L35/2)</f>
        <v>4726</v>
      </c>
    </row>
    <row r="39" ht="12.75" hidden="1">
      <c r="A39" s="1" t="s">
        <v>77</v>
      </c>
    </row>
    <row r="40" spans="2:6" ht="12.75" hidden="1">
      <c r="B40" s="53" t="s">
        <v>45</v>
      </c>
      <c r="C40" s="53" t="s">
        <v>46</v>
      </c>
      <c r="D40" s="53" t="s">
        <v>47</v>
      </c>
      <c r="E40" s="53" t="s">
        <v>48</v>
      </c>
      <c r="F40" s="53" t="s">
        <v>49</v>
      </c>
    </row>
    <row r="41" spans="2:6" ht="12.75" hidden="1">
      <c r="B41" s="1">
        <v>1</v>
      </c>
      <c r="C41" s="1">
        <v>0</v>
      </c>
      <c r="D41" s="1">
        <f aca="true" t="shared" si="0" ref="D41:D51">C41*365</f>
        <v>0</v>
      </c>
      <c r="E41" s="1">
        <v>1</v>
      </c>
      <c r="F41" s="1">
        <v>309</v>
      </c>
    </row>
    <row r="42" spans="2:6" ht="12.75" hidden="1">
      <c r="B42" s="1">
        <v>2</v>
      </c>
      <c r="C42" s="1">
        <f aca="true" t="shared" si="1" ref="C42:C51">C41+B41</f>
        <v>1</v>
      </c>
      <c r="D42" s="1">
        <f t="shared" si="0"/>
        <v>365</v>
      </c>
      <c r="E42" s="1">
        <v>2</v>
      </c>
      <c r="F42" s="1">
        <v>310</v>
      </c>
    </row>
    <row r="43" spans="2:6" ht="12.75" hidden="1">
      <c r="B43" s="1">
        <v>2</v>
      </c>
      <c r="C43" s="1">
        <f t="shared" si="1"/>
        <v>3</v>
      </c>
      <c r="D43" s="1">
        <f t="shared" si="0"/>
        <v>1095</v>
      </c>
      <c r="E43" s="1">
        <v>3</v>
      </c>
      <c r="F43" s="1">
        <v>311</v>
      </c>
    </row>
    <row r="44" spans="2:6" ht="12.75" hidden="1">
      <c r="B44" s="1">
        <v>3</v>
      </c>
      <c r="C44" s="1">
        <f t="shared" si="1"/>
        <v>5</v>
      </c>
      <c r="D44" s="1">
        <f t="shared" si="0"/>
        <v>1825</v>
      </c>
      <c r="E44" s="1">
        <v>4</v>
      </c>
      <c r="F44" s="1">
        <v>312</v>
      </c>
    </row>
    <row r="45" spans="2:6" ht="12.75" hidden="1">
      <c r="B45" s="1">
        <v>3</v>
      </c>
      <c r="C45" s="1">
        <f t="shared" si="1"/>
        <v>8</v>
      </c>
      <c r="D45" s="1">
        <f t="shared" si="0"/>
        <v>2920</v>
      </c>
      <c r="E45" s="1">
        <v>5</v>
      </c>
      <c r="F45" s="1">
        <v>313</v>
      </c>
    </row>
    <row r="46" spans="2:6" ht="12.75" hidden="1">
      <c r="B46" s="1">
        <v>3</v>
      </c>
      <c r="C46" s="1">
        <f t="shared" si="1"/>
        <v>11</v>
      </c>
      <c r="D46" s="1">
        <f t="shared" si="0"/>
        <v>4015</v>
      </c>
      <c r="E46" s="1">
        <v>6</v>
      </c>
      <c r="F46" s="1">
        <v>314</v>
      </c>
    </row>
    <row r="47" spans="2:6" ht="12.75" hidden="1">
      <c r="B47" s="1">
        <v>4</v>
      </c>
      <c r="C47" s="1">
        <f t="shared" si="1"/>
        <v>14</v>
      </c>
      <c r="D47" s="1">
        <f t="shared" si="0"/>
        <v>5110</v>
      </c>
      <c r="E47" s="1">
        <v>7</v>
      </c>
      <c r="F47" s="1">
        <v>315</v>
      </c>
    </row>
    <row r="48" spans="2:6" ht="12.75" hidden="1">
      <c r="B48" s="1">
        <v>4</v>
      </c>
      <c r="C48" s="1">
        <f t="shared" si="1"/>
        <v>18</v>
      </c>
      <c r="D48" s="1">
        <f t="shared" si="0"/>
        <v>6570</v>
      </c>
      <c r="E48" s="1">
        <v>8</v>
      </c>
      <c r="F48" s="1">
        <v>319</v>
      </c>
    </row>
    <row r="49" spans="2:6" ht="12.75" hidden="1">
      <c r="B49" s="1">
        <v>4</v>
      </c>
      <c r="C49" s="1">
        <f t="shared" si="1"/>
        <v>22</v>
      </c>
      <c r="D49" s="1">
        <f t="shared" si="0"/>
        <v>8030</v>
      </c>
      <c r="E49" s="1">
        <v>9</v>
      </c>
      <c r="F49" s="1">
        <v>326</v>
      </c>
    </row>
    <row r="50" spans="2:6" ht="12.75" hidden="1">
      <c r="B50" s="1">
        <v>4</v>
      </c>
      <c r="C50" s="1">
        <f t="shared" si="1"/>
        <v>26</v>
      </c>
      <c r="D50" s="1">
        <f t="shared" si="0"/>
        <v>9490</v>
      </c>
      <c r="E50" s="1">
        <v>10</v>
      </c>
      <c r="F50" s="1">
        <v>338</v>
      </c>
    </row>
    <row r="51" spans="2:6" ht="12.75" hidden="1">
      <c r="B51" s="1">
        <v>3</v>
      </c>
      <c r="C51" s="1">
        <f t="shared" si="1"/>
        <v>30</v>
      </c>
      <c r="D51" s="1">
        <f t="shared" si="0"/>
        <v>10950</v>
      </c>
      <c r="E51" s="1">
        <v>11</v>
      </c>
      <c r="F51" s="1">
        <v>355</v>
      </c>
    </row>
    <row r="53" ht="12.75" hidden="1">
      <c r="A53" s="1" t="s">
        <v>78</v>
      </c>
    </row>
    <row r="54" spans="2:6" ht="12.75" hidden="1">
      <c r="B54" s="53" t="s">
        <v>45</v>
      </c>
      <c r="C54" s="53" t="s">
        <v>46</v>
      </c>
      <c r="D54" s="53" t="s">
        <v>47</v>
      </c>
      <c r="E54" s="53" t="s">
        <v>48</v>
      </c>
      <c r="F54" s="53" t="s">
        <v>49</v>
      </c>
    </row>
    <row r="55" spans="2:6" ht="12.75" hidden="1">
      <c r="B55" s="1">
        <v>1</v>
      </c>
      <c r="C55" s="1">
        <v>0</v>
      </c>
      <c r="D55" s="1">
        <f aca="true" t="shared" si="2" ref="D55:D65">C55*365</f>
        <v>0</v>
      </c>
      <c r="E55" s="1">
        <v>1</v>
      </c>
      <c r="F55" s="1">
        <v>309</v>
      </c>
    </row>
    <row r="56" spans="2:6" ht="12.75" hidden="1">
      <c r="B56" s="1">
        <v>2</v>
      </c>
      <c r="C56" s="1">
        <f aca="true" t="shared" si="3" ref="C56:C65">C55+B55</f>
        <v>1</v>
      </c>
      <c r="D56" s="1">
        <f t="shared" si="2"/>
        <v>365</v>
      </c>
      <c r="E56" s="1">
        <v>2</v>
      </c>
      <c r="F56" s="1">
        <v>310</v>
      </c>
    </row>
    <row r="57" spans="2:6" ht="12.75" hidden="1">
      <c r="B57" s="1">
        <v>2</v>
      </c>
      <c r="C57" s="1">
        <f t="shared" si="3"/>
        <v>3</v>
      </c>
      <c r="D57" s="1">
        <f t="shared" si="2"/>
        <v>1095</v>
      </c>
      <c r="E57" s="1">
        <v>3</v>
      </c>
      <c r="F57" s="1">
        <v>311</v>
      </c>
    </row>
    <row r="58" spans="2:6" ht="12.75" hidden="1">
      <c r="B58" s="1">
        <v>3</v>
      </c>
      <c r="C58" s="1">
        <f t="shared" si="3"/>
        <v>5</v>
      </c>
      <c r="D58" s="1">
        <f t="shared" si="2"/>
        <v>1825</v>
      </c>
      <c r="E58" s="1">
        <v>4</v>
      </c>
      <c r="F58" s="1">
        <v>312</v>
      </c>
    </row>
    <row r="59" spans="2:6" ht="12.75" hidden="1">
      <c r="B59" s="1">
        <v>3</v>
      </c>
      <c r="C59" s="1">
        <f t="shared" si="3"/>
        <v>8</v>
      </c>
      <c r="D59" s="1">
        <f t="shared" si="2"/>
        <v>2920</v>
      </c>
      <c r="E59" s="1">
        <v>5</v>
      </c>
      <c r="F59" s="1">
        <v>313</v>
      </c>
    </row>
    <row r="60" spans="2:6" ht="12.75" hidden="1">
      <c r="B60" s="1">
        <v>3</v>
      </c>
      <c r="C60" s="1">
        <f t="shared" si="3"/>
        <v>11</v>
      </c>
      <c r="D60" s="1">
        <f t="shared" si="2"/>
        <v>4015</v>
      </c>
      <c r="E60" s="1">
        <v>6</v>
      </c>
      <c r="F60" s="1">
        <v>314</v>
      </c>
    </row>
    <row r="61" spans="2:6" ht="12.75" hidden="1">
      <c r="B61" s="1">
        <v>4</v>
      </c>
      <c r="C61" s="1">
        <f t="shared" si="3"/>
        <v>14</v>
      </c>
      <c r="D61" s="1">
        <f t="shared" si="2"/>
        <v>5110</v>
      </c>
      <c r="E61" s="1">
        <v>7</v>
      </c>
      <c r="F61" s="1">
        <v>315</v>
      </c>
    </row>
    <row r="62" spans="2:6" ht="12.75" hidden="1">
      <c r="B62" s="1">
        <v>4</v>
      </c>
      <c r="C62" s="1">
        <f t="shared" si="3"/>
        <v>18</v>
      </c>
      <c r="D62" s="1">
        <f t="shared" si="2"/>
        <v>6570</v>
      </c>
      <c r="E62" s="1">
        <v>8</v>
      </c>
      <c r="F62" s="1">
        <v>319</v>
      </c>
    </row>
    <row r="63" spans="2:6" ht="12.75" hidden="1">
      <c r="B63" s="1">
        <v>4</v>
      </c>
      <c r="C63" s="1">
        <f t="shared" si="3"/>
        <v>22</v>
      </c>
      <c r="D63" s="1">
        <f t="shared" si="2"/>
        <v>8030</v>
      </c>
      <c r="E63" s="1">
        <v>9</v>
      </c>
      <c r="F63" s="1">
        <v>326</v>
      </c>
    </row>
    <row r="64" spans="2:6" ht="12.75" hidden="1">
      <c r="B64" s="1">
        <v>4</v>
      </c>
      <c r="C64" s="1">
        <f t="shared" si="3"/>
        <v>26</v>
      </c>
      <c r="D64" s="1">
        <f t="shared" si="2"/>
        <v>9490</v>
      </c>
      <c r="E64" s="1">
        <v>10</v>
      </c>
      <c r="F64" s="1">
        <v>338</v>
      </c>
    </row>
    <row r="65" spans="2:6" ht="12.75" hidden="1">
      <c r="B65" s="1">
        <v>3</v>
      </c>
      <c r="C65" s="1">
        <f t="shared" si="3"/>
        <v>30</v>
      </c>
      <c r="D65" s="1">
        <f t="shared" si="2"/>
        <v>10950</v>
      </c>
      <c r="E65" s="1">
        <v>11</v>
      </c>
      <c r="F65" s="1">
        <v>355</v>
      </c>
    </row>
    <row r="67" ht="12.75" hidden="1">
      <c r="A67" s="1" t="s">
        <v>76</v>
      </c>
    </row>
    <row r="68" spans="2:6" ht="12.75" hidden="1">
      <c r="B68" s="53" t="s">
        <v>45</v>
      </c>
      <c r="C68" s="53" t="s">
        <v>46</v>
      </c>
      <c r="D68" s="53" t="s">
        <v>47</v>
      </c>
      <c r="E68" s="53" t="s">
        <v>48</v>
      </c>
      <c r="F68" s="53" t="s">
        <v>49</v>
      </c>
    </row>
    <row r="69" spans="2:6" ht="12.75" hidden="1">
      <c r="B69" s="1">
        <v>1</v>
      </c>
      <c r="C69" s="1">
        <v>0</v>
      </c>
      <c r="D69" s="1">
        <f aca="true" t="shared" si="4" ref="D69:D79">C69*365</f>
        <v>0</v>
      </c>
      <c r="E69" s="1">
        <v>1</v>
      </c>
      <c r="F69" s="1">
        <v>309</v>
      </c>
    </row>
    <row r="70" spans="2:6" ht="12.75" hidden="1">
      <c r="B70" s="1">
        <v>2</v>
      </c>
      <c r="C70" s="1">
        <f aca="true" t="shared" si="5" ref="C70:C79">C69+B69</f>
        <v>1</v>
      </c>
      <c r="D70" s="1">
        <f t="shared" si="4"/>
        <v>365</v>
      </c>
      <c r="E70" s="1">
        <v>2</v>
      </c>
      <c r="F70" s="1">
        <v>310</v>
      </c>
    </row>
    <row r="71" spans="2:6" ht="12.75" hidden="1">
      <c r="B71" s="1">
        <v>2</v>
      </c>
      <c r="C71" s="1">
        <f t="shared" si="5"/>
        <v>3</v>
      </c>
      <c r="D71" s="1">
        <f t="shared" si="4"/>
        <v>1095</v>
      </c>
      <c r="E71" s="1">
        <v>3</v>
      </c>
      <c r="F71" s="1">
        <v>311</v>
      </c>
    </row>
    <row r="72" spans="2:6" ht="12.75" hidden="1">
      <c r="B72" s="1">
        <v>3</v>
      </c>
      <c r="C72" s="1">
        <f t="shared" si="5"/>
        <v>5</v>
      </c>
      <c r="D72" s="1">
        <f t="shared" si="4"/>
        <v>1825</v>
      </c>
      <c r="E72" s="1">
        <v>4</v>
      </c>
      <c r="F72" s="1">
        <v>312</v>
      </c>
    </row>
    <row r="73" spans="2:6" ht="12.75" hidden="1">
      <c r="B73" s="1">
        <v>3</v>
      </c>
      <c r="C73" s="1">
        <f t="shared" si="5"/>
        <v>8</v>
      </c>
      <c r="D73" s="1">
        <f t="shared" si="4"/>
        <v>2920</v>
      </c>
      <c r="E73" s="1">
        <v>5</v>
      </c>
      <c r="F73" s="1">
        <v>313</v>
      </c>
    </row>
    <row r="74" spans="2:6" ht="12.75" hidden="1">
      <c r="B74" s="1">
        <v>3</v>
      </c>
      <c r="C74" s="1">
        <f t="shared" si="5"/>
        <v>11</v>
      </c>
      <c r="D74" s="1">
        <f t="shared" si="4"/>
        <v>4015</v>
      </c>
      <c r="E74" s="1">
        <v>6</v>
      </c>
      <c r="F74" s="1">
        <v>314</v>
      </c>
    </row>
    <row r="75" spans="2:6" ht="12.75" hidden="1">
      <c r="B75" s="1">
        <v>4</v>
      </c>
      <c r="C75" s="1">
        <f t="shared" si="5"/>
        <v>14</v>
      </c>
      <c r="D75" s="1">
        <f t="shared" si="4"/>
        <v>5110</v>
      </c>
      <c r="E75" s="1">
        <v>7</v>
      </c>
      <c r="F75" s="1">
        <v>315</v>
      </c>
    </row>
    <row r="76" spans="2:6" ht="12.75" hidden="1">
      <c r="B76" s="1">
        <v>4</v>
      </c>
      <c r="C76" s="1">
        <f t="shared" si="5"/>
        <v>18</v>
      </c>
      <c r="D76" s="1">
        <f t="shared" si="4"/>
        <v>6570</v>
      </c>
      <c r="E76" s="1">
        <v>8</v>
      </c>
      <c r="F76" s="1">
        <v>319</v>
      </c>
    </row>
    <row r="77" spans="2:6" ht="12.75" hidden="1">
      <c r="B77" s="1">
        <v>4</v>
      </c>
      <c r="C77" s="1">
        <f t="shared" si="5"/>
        <v>22</v>
      </c>
      <c r="D77" s="1">
        <f t="shared" si="4"/>
        <v>8030</v>
      </c>
      <c r="E77" s="1">
        <v>9</v>
      </c>
      <c r="F77" s="1">
        <v>326</v>
      </c>
    </row>
    <row r="78" spans="2:6" ht="12.75" hidden="1">
      <c r="B78" s="1">
        <v>4</v>
      </c>
      <c r="C78" s="1">
        <f t="shared" si="5"/>
        <v>26</v>
      </c>
      <c r="D78" s="1">
        <f t="shared" si="4"/>
        <v>9490</v>
      </c>
      <c r="E78" s="1">
        <v>10</v>
      </c>
      <c r="F78" s="1">
        <v>338</v>
      </c>
    </row>
    <row r="79" spans="2:6" ht="12.75" hidden="1">
      <c r="B79" s="1">
        <v>3</v>
      </c>
      <c r="C79" s="1">
        <f t="shared" si="5"/>
        <v>30</v>
      </c>
      <c r="D79" s="1">
        <f t="shared" si="4"/>
        <v>10950</v>
      </c>
      <c r="E79" s="1">
        <v>11</v>
      </c>
      <c r="F79" s="1">
        <v>355</v>
      </c>
    </row>
    <row r="65536" ht="45" customHeight="1"/>
  </sheetData>
  <sheetProtection password="CC92" sheet="1"/>
  <mergeCells count="13">
    <mergeCell ref="A19:A28"/>
    <mergeCell ref="A13:G13"/>
    <mergeCell ref="A14:A15"/>
    <mergeCell ref="B17:G17"/>
    <mergeCell ref="B18:G18"/>
    <mergeCell ref="A5:G5"/>
    <mergeCell ref="A6:A9"/>
    <mergeCell ref="E11:F11"/>
    <mergeCell ref="B12:G12"/>
    <mergeCell ref="B1:G1"/>
    <mergeCell ref="B2:G2"/>
    <mergeCell ref="A3:G3"/>
    <mergeCell ref="B4:G4"/>
  </mergeCells>
  <dataValidations count="2">
    <dataValidation type="list" operator="equal" allowBlank="1" showErrorMessage="1" sqref="C15">
      <formula1>'Catégorie C'!$C$31:$D$31</formula1>
    </dataValidation>
    <dataValidation type="list" operator="equal" showErrorMessage="1" sqref="C19">
      <formula1>'Catégorie C'!$B$32:$B$34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